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698"/>
  </bookViews>
  <sheets>
    <sheet name="PBK" sheetId="13" r:id="rId1"/>
    <sheet name="Koptame" sheetId="14" r:id="rId2"/>
    <sheet name="Kopsavilkuma aprekini" sheetId="1" r:id="rId3"/>
    <sheet name="0" sheetId="2" r:id="rId4"/>
    <sheet name="1" sheetId="3" r:id="rId5"/>
    <sheet name="2" sheetId="4" r:id="rId6"/>
    <sheet name="3" sheetId="5" r:id="rId7"/>
    <sheet name="4" sheetId="6" r:id="rId8"/>
    <sheet name="5" sheetId="7" r:id="rId9"/>
    <sheet name="6" sheetId="8" r:id="rId10"/>
    <sheet name="7" sheetId="9" r:id="rId11"/>
  </sheets>
  <definedNames>
    <definedName name="_xlnm.Print_Area" localSheetId="2">'Kopsavilkuma aprekini'!$A$1:$I$34</definedName>
  </definedNames>
  <calcPr calcId="145621"/>
</workbook>
</file>

<file path=xl/calcChain.xml><?xml version="1.0" encoding="utf-8"?>
<calcChain xmlns="http://schemas.openxmlformats.org/spreadsheetml/2006/main">
  <c r="A23" i="3" l="1"/>
  <c r="A24" i="3" s="1"/>
  <c r="A25" i="3" s="1"/>
  <c r="A33" i="4" l="1"/>
  <c r="A34" i="4"/>
  <c r="A35" i="4"/>
  <c r="A36" i="4" s="1"/>
  <c r="A37" i="4" s="1"/>
  <c r="A38" i="4" s="1"/>
  <c r="I42" i="2"/>
  <c r="I36" i="3" s="1"/>
  <c r="I44" i="2"/>
  <c r="I38" i="3" s="1"/>
  <c r="A42" i="2"/>
  <c r="A44" i="2"/>
  <c r="B28" i="1"/>
  <c r="B30" i="1"/>
  <c r="B32" i="1"/>
  <c r="B34" i="1"/>
  <c r="B29" i="14"/>
  <c r="B31" i="14"/>
  <c r="A62" i="5" l="1"/>
  <c r="A55" i="7"/>
  <c r="A63" i="8"/>
  <c r="A28" i="9"/>
  <c r="A29" i="9"/>
  <c r="C11" i="1"/>
  <c r="D11" i="1" s="1"/>
  <c r="E11" i="1" s="1"/>
  <c r="F11" i="1" s="1"/>
  <c r="G11" i="1" s="1"/>
  <c r="H11" i="1" s="1"/>
  <c r="J38" i="9"/>
  <c r="J40" i="9"/>
  <c r="I72" i="8"/>
  <c r="I74" i="8"/>
  <c r="J64" i="7"/>
  <c r="J66" i="7"/>
  <c r="I40" i="6"/>
  <c r="I42" i="6"/>
  <c r="I71" i="5"/>
  <c r="I73" i="5"/>
  <c r="I91" i="4"/>
  <c r="I93" i="4"/>
  <c r="A38" i="9"/>
  <c r="A40" i="9"/>
  <c r="A72" i="8"/>
  <c r="A74" i="8"/>
  <c r="A64" i="7"/>
  <c r="A66" i="7"/>
  <c r="A40" i="6"/>
  <c r="A42" i="6"/>
  <c r="A71" i="5"/>
  <c r="A73" i="5"/>
  <c r="A91" i="4"/>
  <c r="A93" i="4"/>
  <c r="A36" i="3"/>
  <c r="A38" i="3"/>
  <c r="M30" i="9" l="1"/>
  <c r="M32" i="9" s="1"/>
  <c r="I20" i="1" s="1"/>
  <c r="L63" i="5"/>
  <c r="L65" i="5" s="1"/>
  <c r="I16" i="1" s="1"/>
  <c r="M56" i="7"/>
  <c r="M58" i="7" s="1"/>
  <c r="I18" i="1" s="1"/>
  <c r="L64" i="8"/>
  <c r="L66" i="8" s="1"/>
  <c r="I19" i="1" s="1"/>
  <c r="C12" i="6"/>
  <c r="D12" i="6" s="1"/>
  <c r="E12" i="6" s="1"/>
  <c r="F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C12" i="5"/>
  <c r="D12" i="5" s="1"/>
  <c r="E12" i="5" s="1"/>
  <c r="F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B12" i="9"/>
  <c r="C12" i="9" s="1"/>
  <c r="D12" i="9" s="1"/>
  <c r="E12" i="9" s="1"/>
  <c r="F12" i="9" s="1"/>
  <c r="G12" i="9" s="1"/>
  <c r="H12" i="9" s="1"/>
  <c r="I12" i="9" s="1"/>
  <c r="J12" i="9" s="1"/>
  <c r="K12" i="9" s="1"/>
  <c r="L12" i="9" s="1"/>
  <c r="M12" i="9" s="1"/>
  <c r="N12" i="9" s="1"/>
  <c r="O12" i="9" s="1"/>
  <c r="P12" i="9" s="1"/>
  <c r="Q12" i="9" s="1"/>
  <c r="B12" i="8"/>
  <c r="C12" i="8" s="1"/>
  <c r="D12" i="8" s="1"/>
  <c r="E12" i="8" s="1"/>
  <c r="F12" i="8" s="1"/>
  <c r="G12" i="8" s="1"/>
  <c r="H12" i="8" s="1"/>
  <c r="I12" i="8" s="1"/>
  <c r="J12" i="8" s="1"/>
  <c r="K12" i="8" s="1"/>
  <c r="L12" i="8" s="1"/>
  <c r="M12" i="8" s="1"/>
  <c r="N12" i="8" s="1"/>
  <c r="O12" i="8" s="1"/>
  <c r="P12" i="8" s="1"/>
  <c r="B12" i="7"/>
  <c r="C12" i="7" s="1"/>
  <c r="D12" i="7" s="1"/>
  <c r="E12" i="7" s="1"/>
  <c r="F12" i="7" s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B12" i="6"/>
  <c r="B12" i="5"/>
  <c r="B12" i="4"/>
  <c r="C12" i="4" s="1"/>
  <c r="D12" i="4" s="1"/>
  <c r="E12" i="4" s="1"/>
  <c r="B12" i="3"/>
  <c r="C12" i="3" s="1"/>
  <c r="D12" i="3" s="1"/>
  <c r="E12" i="3" s="1"/>
  <c r="C12" i="2"/>
  <c r="D12" i="2" s="1"/>
  <c r="E12" i="2" s="1"/>
  <c r="B12" i="2"/>
  <c r="Q9" i="9"/>
  <c r="P9" i="8"/>
  <c r="Q9" i="7"/>
  <c r="P9" i="6"/>
  <c r="P9" i="5"/>
  <c r="P9" i="4"/>
  <c r="P9" i="3"/>
  <c r="O8" i="9"/>
  <c r="N8" i="8"/>
  <c r="O8" i="7"/>
  <c r="N8" i="6"/>
  <c r="N8" i="5"/>
  <c r="N8" i="4"/>
  <c r="N8" i="3"/>
  <c r="C9" i="9"/>
  <c r="C9" i="8"/>
  <c r="C9" i="7"/>
  <c r="C9" i="6"/>
  <c r="C9" i="5"/>
  <c r="C9" i="4"/>
  <c r="C9" i="3"/>
  <c r="F12" i="3" l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F12" i="4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F12" i="2"/>
  <c r="G12" i="2" s="1"/>
  <c r="H12" i="2" s="1"/>
  <c r="I12" i="2" s="1"/>
  <c r="J12" i="2" s="1"/>
  <c r="I11" i="1"/>
  <c r="K12" i="2" l="1"/>
  <c r="L12" i="2" s="1"/>
  <c r="M12" i="2" s="1"/>
  <c r="N12" i="2" s="1"/>
  <c r="O12" i="2" s="1"/>
  <c r="P12" i="2" s="1"/>
  <c r="A15" i="4" l="1"/>
  <c r="A16" i="4" s="1"/>
  <c r="A17" i="4" s="1"/>
  <c r="A18" i="4" s="1"/>
  <c r="A19" i="4" s="1"/>
  <c r="E31" i="4" l="1"/>
  <c r="E30" i="4"/>
  <c r="E29" i="4"/>
  <c r="E28" i="4"/>
  <c r="E38" i="4"/>
  <c r="E37" i="4"/>
  <c r="E76" i="4"/>
  <c r="E60" i="4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E23" i="2"/>
  <c r="E21" i="2"/>
  <c r="E48" i="4"/>
  <c r="E32" i="4"/>
  <c r="E26" i="4"/>
  <c r="E41" i="4"/>
  <c r="E54" i="4"/>
  <c r="E52" i="4"/>
  <c r="E47" i="4"/>
  <c r="E46" i="4"/>
  <c r="E40" i="4"/>
  <c r="E39" i="4"/>
  <c r="E63" i="4" l="1"/>
  <c r="E55" i="4"/>
  <c r="E50" i="4"/>
  <c r="E77" i="4"/>
  <c r="E42" i="4"/>
  <c r="E53" i="4"/>
  <c r="E49" i="4"/>
  <c r="E56" i="4" l="1"/>
  <c r="E43" i="4"/>
  <c r="E44" i="4" l="1"/>
  <c r="E57" i="4"/>
  <c r="A15" i="3" l="1"/>
  <c r="A16" i="3" s="1"/>
  <c r="A17" i="3" s="1"/>
  <c r="E19" i="2"/>
  <c r="L33" i="2" s="1"/>
  <c r="L35" i="2" s="1"/>
  <c r="I13" i="1" s="1"/>
  <c r="A15" i="9" l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l="1"/>
  <c r="A37" i="7" s="1"/>
  <c r="A38" i="7" s="1"/>
  <c r="A39" i="7" s="1"/>
  <c r="A40" i="7" s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7" i="3"/>
  <c r="A7" i="2"/>
  <c r="A7" i="9"/>
  <c r="A7" i="8"/>
  <c r="A7" i="7"/>
  <c r="A7" i="6"/>
  <c r="A7" i="5"/>
  <c r="A7" i="4"/>
  <c r="A4" i="9"/>
  <c r="A3" i="9"/>
  <c r="A2" i="9"/>
  <c r="A1" i="9"/>
  <c r="A4" i="8"/>
  <c r="A3" i="8"/>
  <c r="A2" i="8"/>
  <c r="A1" i="8"/>
  <c r="A4" i="7"/>
  <c r="A3" i="7"/>
  <c r="A2" i="7"/>
  <c r="A1" i="7"/>
  <c r="A4" i="6"/>
  <c r="A3" i="6"/>
  <c r="A2" i="6"/>
  <c r="A1" i="6"/>
  <c r="A4" i="5"/>
  <c r="A3" i="5"/>
  <c r="A2" i="5"/>
  <c r="A1" i="5"/>
  <c r="A4" i="4"/>
  <c r="A3" i="4"/>
  <c r="A2" i="4"/>
  <c r="A1" i="4"/>
  <c r="A4" i="3"/>
  <c r="A3" i="3"/>
  <c r="A2" i="3"/>
  <c r="A1" i="3"/>
  <c r="A1" i="2"/>
  <c r="A2" i="2"/>
  <c r="A3" i="2"/>
  <c r="A4" i="2"/>
  <c r="N80" i="4" l="1"/>
  <c r="N81" i="4" s="1"/>
  <c r="O80" i="4"/>
  <c r="O82" i="4" s="1"/>
  <c r="H15" i="1" s="1"/>
  <c r="O32" i="6"/>
  <c r="O34" i="6" s="1"/>
  <c r="H17" i="1" s="1"/>
  <c r="L32" i="6"/>
  <c r="L34" i="6" s="1"/>
  <c r="I17" i="1" s="1"/>
  <c r="N32" i="6"/>
  <c r="N33" i="6" s="1"/>
  <c r="N28" i="3"/>
  <c r="A20" i="4"/>
  <c r="A21" i="4" s="1"/>
  <c r="A22" i="4" s="1"/>
  <c r="A23" i="4" s="1"/>
  <c r="N33" i="2"/>
  <c r="M33" i="2"/>
  <c r="M35" i="2" s="1"/>
  <c r="O33" i="2"/>
  <c r="O35" i="2" s="1"/>
  <c r="H13" i="1" s="1"/>
  <c r="O30" i="9"/>
  <c r="P30" i="9"/>
  <c r="P32" i="9" s="1"/>
  <c r="H20" i="1" s="1"/>
  <c r="N64" i="8"/>
  <c r="N65" i="8" s="1"/>
  <c r="O64" i="8"/>
  <c r="O66" i="8" s="1"/>
  <c r="H19" i="1" s="1"/>
  <c r="M64" i="8"/>
  <c r="M66" i="8" s="1"/>
  <c r="F19" i="1" s="1"/>
  <c r="A41" i="7"/>
  <c r="A42" i="7" s="1"/>
  <c r="A43" i="7" s="1"/>
  <c r="A44" i="7" s="1"/>
  <c r="A45" i="7" s="1"/>
  <c r="A46" i="7" s="1"/>
  <c r="A47" i="7" s="1"/>
  <c r="A48" i="7" s="1"/>
  <c r="P56" i="7"/>
  <c r="P58" i="7" s="1"/>
  <c r="H18" i="1" s="1"/>
  <c r="O56" i="7"/>
  <c r="O57" i="7" s="1"/>
  <c r="N56" i="7"/>
  <c r="N58" i="7" s="1"/>
  <c r="F18" i="1" s="1"/>
  <c r="A39" i="5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O63" i="5"/>
  <c r="O65" i="5" s="1"/>
  <c r="H16" i="1" s="1"/>
  <c r="N63" i="5"/>
  <c r="N64" i="5" s="1"/>
  <c r="N30" i="9"/>
  <c r="N32" i="9" s="1"/>
  <c r="M63" i="5"/>
  <c r="M65" i="5" s="1"/>
  <c r="F16" i="1" s="1"/>
  <c r="L80" i="4" l="1"/>
  <c r="L82" i="4" s="1"/>
  <c r="I15" i="1" s="1"/>
  <c r="L28" i="3"/>
  <c r="L30" i="3" s="1"/>
  <c r="I14" i="1" s="1"/>
  <c r="O28" i="3"/>
  <c r="O30" i="3" s="1"/>
  <c r="H14" i="1" s="1"/>
  <c r="H21" i="1" s="1"/>
  <c r="P32" i="6"/>
  <c r="M32" i="6"/>
  <c r="M34" i="6" s="1"/>
  <c r="F17" i="1" s="1"/>
  <c r="F20" i="1"/>
  <c r="O31" i="9"/>
  <c r="Q31" i="9" s="1"/>
  <c r="F13" i="1"/>
  <c r="N66" i="8"/>
  <c r="G19" i="1" s="1"/>
  <c r="E19" i="1" s="1"/>
  <c r="P65" i="8"/>
  <c r="O58" i="7"/>
  <c r="G18" i="1" s="1"/>
  <c r="E18" i="1" s="1"/>
  <c r="Q57" i="7"/>
  <c r="N34" i="6"/>
  <c r="G17" i="1" s="1"/>
  <c r="P33" i="6"/>
  <c r="N65" i="5"/>
  <c r="G16" i="1" s="1"/>
  <c r="E16" i="1" s="1"/>
  <c r="P64" i="5"/>
  <c r="N82" i="4"/>
  <c r="G15" i="1" s="1"/>
  <c r="P81" i="4"/>
  <c r="N29" i="3"/>
  <c r="P29" i="3" s="1"/>
  <c r="N34" i="2"/>
  <c r="N35" i="2" s="1"/>
  <c r="G13" i="1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24" i="4"/>
  <c r="A25" i="4" s="1"/>
  <c r="A26" i="4" s="1"/>
  <c r="A27" i="4" s="1"/>
  <c r="A28" i="4" s="1"/>
  <c r="A29" i="4" s="1"/>
  <c r="A30" i="4" s="1"/>
  <c r="A31" i="4" s="1"/>
  <c r="P33" i="2"/>
  <c r="Q30" i="9"/>
  <c r="P64" i="8"/>
  <c r="A49" i="7"/>
  <c r="A50" i="7" s="1"/>
  <c r="A51" i="7" s="1"/>
  <c r="A52" i="7" s="1"/>
  <c r="A53" i="7" s="1"/>
  <c r="A54" i="7" s="1"/>
  <c r="Q56" i="7"/>
  <c r="P63" i="5"/>
  <c r="P80" i="4" l="1"/>
  <c r="P82" i="4" s="1"/>
  <c r="M80" i="4"/>
  <c r="M82" i="4" s="1"/>
  <c r="F15" i="1" s="1"/>
  <c r="E15" i="1" s="1"/>
  <c r="I21" i="1"/>
  <c r="E6" i="1" s="1"/>
  <c r="P28" i="3"/>
  <c r="P30" i="3" s="1"/>
  <c r="M28" i="3"/>
  <c r="M30" i="3" s="1"/>
  <c r="F14" i="1" s="1"/>
  <c r="E17" i="1"/>
  <c r="O32" i="9"/>
  <c r="G20" i="1" s="1"/>
  <c r="E20" i="1" s="1"/>
  <c r="Q58" i="7"/>
  <c r="P66" i="8"/>
  <c r="Q32" i="9"/>
  <c r="E13" i="1"/>
  <c r="P34" i="6"/>
  <c r="P65" i="5"/>
  <c r="N30" i="3"/>
  <c r="G14" i="1" s="1"/>
  <c r="P34" i="2"/>
  <c r="P35" i="2" s="1"/>
  <c r="A32" i="4"/>
  <c r="P8" i="9" l="1"/>
  <c r="Q34" i="9"/>
  <c r="P68" i="8"/>
  <c r="O8" i="8"/>
  <c r="Q60" i="7"/>
  <c r="P8" i="7"/>
  <c r="O8" i="6"/>
  <c r="P36" i="6"/>
  <c r="P67" i="5"/>
  <c r="O8" i="5"/>
  <c r="O8" i="4"/>
  <c r="P84" i="4"/>
  <c r="O8" i="2"/>
  <c r="P37" i="2"/>
  <c r="O8" i="3"/>
  <c r="P32" i="3"/>
  <c r="F21" i="1"/>
  <c r="E25" i="1" s="1"/>
  <c r="E14" i="1"/>
  <c r="G21" i="1"/>
  <c r="A39" i="4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E21" i="1" l="1"/>
  <c r="A57" i="4"/>
  <c r="A58" i="4" s="1"/>
  <c r="A59" i="4" s="1"/>
  <c r="A60" i="4" s="1"/>
  <c r="E24" i="1" l="1"/>
  <c r="E22" i="1"/>
  <c r="E23" i="1" s="1"/>
  <c r="A61" i="4"/>
  <c r="A62" i="4" s="1"/>
  <c r="E26" i="1" l="1"/>
  <c r="A63" i="4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E5" i="1" l="1"/>
  <c r="D21" i="14"/>
  <c r="D23" i="14" l="1"/>
  <c r="D24" i="14" s="1"/>
  <c r="D25" i="14" s="1"/>
  <c r="D21" i="13"/>
  <c r="D23" i="13" s="1"/>
  <c r="D24" i="13" s="1"/>
  <c r="D25" i="13" s="1"/>
  <c r="D26" i="13" l="1"/>
  <c r="D27" i="13" s="1"/>
</calcChain>
</file>

<file path=xl/sharedStrings.xml><?xml version="1.0" encoding="utf-8"?>
<sst xmlns="http://schemas.openxmlformats.org/spreadsheetml/2006/main" count="1109" uniqueCount="376">
  <si>
    <t>Būvlaukuma ekspluatācijas izmaksas</t>
  </si>
  <si>
    <t>Apdrošināšanas izmaksas</t>
  </si>
  <si>
    <t>Mērv.</t>
  </si>
  <si>
    <t>m2</t>
  </si>
  <si>
    <t>m</t>
  </si>
  <si>
    <t>Lokālā tāme Nr.1.</t>
  </si>
  <si>
    <t>Eur bez PVN</t>
  </si>
  <si>
    <t>Nr.p.k.</t>
  </si>
  <si>
    <t>Darbu un materiālu nosaukums</t>
  </si>
  <si>
    <t>Daudzums</t>
  </si>
  <si>
    <t>*nomas maksa</t>
  </si>
  <si>
    <t>mēn.</t>
  </si>
  <si>
    <t>Objekta būvtafeles uzstādīšana</t>
  </si>
  <si>
    <t>gb</t>
  </si>
  <si>
    <t>Ugunsdzēsības stenda ar ugunsdzēšamajiem aparātiem uzstādīšana</t>
  </si>
  <si>
    <t>*nomas maksa ar apkalpošanu</t>
  </si>
  <si>
    <t>kpl</t>
  </si>
  <si>
    <t xml:space="preserve"> Kopā:</t>
  </si>
  <si>
    <t>Lokālā tāme Nr.0.</t>
  </si>
  <si>
    <t>m3</t>
  </si>
  <si>
    <t>Lokālā tāme Nr.3.</t>
  </si>
  <si>
    <t>Lokālā tāme Nr.4.</t>
  </si>
  <si>
    <t>Lokālā tāme Nr.5.</t>
  </si>
  <si>
    <t>Lokālā tāme Nr.6.</t>
  </si>
  <si>
    <t>Lokālā tāme Nr.7.</t>
  </si>
  <si>
    <t>Lokālā tāme Nr.2.</t>
  </si>
  <si>
    <t>reiss</t>
  </si>
  <si>
    <t>obj</t>
  </si>
  <si>
    <t>Kopā ar PVN:</t>
  </si>
  <si>
    <t>Fasādes atjaunošanas darbi</t>
  </si>
  <si>
    <t>Būvlaukuma pagaidu nožogojuma izbūve, nojaukšana, īre</t>
  </si>
  <si>
    <t>Celtniecības sadzīves konteinera 2,5x6x2,35m uzstādīšana, demontāža</t>
  </si>
  <si>
    <t>Metāla noliktavas konteinera 2,5x6x2,35m uzstādīšana, demontāža</t>
  </si>
  <si>
    <t>Pārvietojamo konteinerveida tualetes uzstādīšana, demontāža</t>
  </si>
  <si>
    <t>Pagaidu elektrības apgādes pieslēgšana, sadales, skaitītāju montāža</t>
  </si>
  <si>
    <t>Paigaidu ūdensvada pieslēgums</t>
  </si>
  <si>
    <t>Elektroenerģijas izmaksas</t>
  </si>
  <si>
    <t>Ūdens izmaksas</t>
  </si>
  <si>
    <t>Darbu veikšanas projekta izstrāde</t>
  </si>
  <si>
    <t>Esošo jumtiņu demontāža</t>
  </si>
  <si>
    <t>Ailu aizpildījuma demontāža</t>
  </si>
  <si>
    <t>Ailu aizmūrējuma demontāža</t>
  </si>
  <si>
    <t>Logs LG1</t>
  </si>
  <si>
    <t>Durvis DR1</t>
  </si>
  <si>
    <t>Durvis DR2</t>
  </si>
  <si>
    <t>Durvis DR3</t>
  </si>
  <si>
    <t>Telpu atjaunošanas darbi</t>
  </si>
  <si>
    <t>Aizbūvējama aile</t>
  </si>
  <si>
    <t>Nojaucamas sienas</t>
  </si>
  <si>
    <t>Kāpņu uz otro stāvu remonts</t>
  </si>
  <si>
    <t>Logs telpā Nr.9</t>
  </si>
  <si>
    <t>Verama augšdaļa durvīm telpās Nr.7 un Nr.8</t>
  </si>
  <si>
    <t>Ieejas mezglu bojāto zonu lokāls remonts</t>
  </si>
  <si>
    <t>Esošā lieveņa un uzbrauktuves bojāto zonu lokāls remonts</t>
  </si>
  <si>
    <t>Demontāžas un remonta darbi</t>
  </si>
  <si>
    <t>Sienu izbūves darbi</t>
  </si>
  <si>
    <t>Grīdas</t>
  </si>
  <si>
    <t>Flīžu grīdas izbūve</t>
  </si>
  <si>
    <t xml:space="preserve">    *flīžu līme</t>
  </si>
  <si>
    <t xml:space="preserve">    *flīzes - 8mm</t>
  </si>
  <si>
    <t xml:space="preserve">    *flīžu līme - 5mm</t>
  </si>
  <si>
    <t xml:space="preserve">    *estrich sausā betona izlīdzinošais slānis - 60mm</t>
  </si>
  <si>
    <t xml:space="preserve">    *plēve 200g - 1mm</t>
  </si>
  <si>
    <t xml:space="preserve">    *putupolistirols - 80mm</t>
  </si>
  <si>
    <t xml:space="preserve">    *virsmas izlīdzinošā kārta - 16mm</t>
  </si>
  <si>
    <t xml:space="preserve">    *šuvotājs</t>
  </si>
  <si>
    <t>Flīžu grīdlīstes</t>
  </si>
  <si>
    <t xml:space="preserve">    * linoleja līme - 5mm</t>
  </si>
  <si>
    <t>Sienu apdares darbi</t>
  </si>
  <si>
    <t>Esošās grīdas demontāža līdz pārseguma panelim</t>
  </si>
  <si>
    <t>kg</t>
  </si>
  <si>
    <t xml:space="preserve">    *hidroizolācija</t>
  </si>
  <si>
    <t>Grīdas hidroizolācija</t>
  </si>
  <si>
    <t>litri</t>
  </si>
  <si>
    <t xml:space="preserve">    *grunts</t>
  </si>
  <si>
    <t xml:space="preserve">    *šuvotājs un flīžu līme</t>
  </si>
  <si>
    <t>Griestu apdares darbi</t>
  </si>
  <si>
    <t>Griestu izbūves darbi</t>
  </si>
  <si>
    <t>Ģipškartona krāsošana</t>
  </si>
  <si>
    <t>G1 ģipškartons</t>
  </si>
  <si>
    <t>G2 ģipškartons ar skaņas izolāciju</t>
  </si>
  <si>
    <t>Objekta apsardzes uzstādīšana, apkalpošana</t>
  </si>
  <si>
    <t>Ārējās skārda palodzes</t>
  </si>
  <si>
    <t>Ailu apdare</t>
  </si>
  <si>
    <t>Ailu blīvēšana, siltināšana, tvaika un vēja barjeras</t>
  </si>
  <si>
    <t>D1 - DR04 metāla durvis</t>
  </si>
  <si>
    <t>D2 - DR05 finierētas durvis</t>
  </si>
  <si>
    <t>D3 - DR03 finierētas durvis</t>
  </si>
  <si>
    <t>D4 - DR03 finierētas durvis</t>
  </si>
  <si>
    <t>D5 - DRl01 finierētas durvis</t>
  </si>
  <si>
    <t>D6 - DRk01  finierētas durvis</t>
  </si>
  <si>
    <t>D7 - DRk01 finierētas durvis</t>
  </si>
  <si>
    <t>D8 - DRk01 finierētas durvis</t>
  </si>
  <si>
    <t>D9 - DRl01 finierētas durvis</t>
  </si>
  <si>
    <t>D10 - DRk06 finierētas durvis</t>
  </si>
  <si>
    <t>D11 - DR02 finierētas durvis</t>
  </si>
  <si>
    <t xml:space="preserve">    *flīzes - 8mm. Focus cenera</t>
  </si>
  <si>
    <t xml:space="preserve">    *flīzes - 8mm. Village antrace vai Smoke</t>
  </si>
  <si>
    <t>Sienu flīzēšana</t>
  </si>
  <si>
    <t xml:space="preserve">    *flīzes RC beige mate</t>
  </si>
  <si>
    <t xml:space="preserve">    *flīzes concorde/Focus grafite</t>
  </si>
  <si>
    <t>Organiskā stikla burti telpa Nr.1</t>
  </si>
  <si>
    <t>Matēta līmplēve telpas Nr.8, 9, 12</t>
  </si>
  <si>
    <t xml:space="preserve">    *lionolejs - nodilumizturīgs 34/43, R10</t>
  </si>
  <si>
    <t>Ūdensapgāde un kanalizācija</t>
  </si>
  <si>
    <t>Elektromontāžas darbi</t>
  </si>
  <si>
    <t>Apkure</t>
  </si>
  <si>
    <t>Ventilācija</t>
  </si>
  <si>
    <t>Ugunsgrēka trauksmes un atklāšanas sistēma</t>
  </si>
  <si>
    <t>Būvgružu konteiners 15m3</t>
  </si>
  <si>
    <t>Iekšējās ailes un to aizpildījums</t>
  </si>
  <si>
    <t>Sienu hidroizolācija</t>
  </si>
  <si>
    <t>Ģipškartona špaktelēšana, slīpēšana, gruntēšana</t>
  </si>
  <si>
    <t>Grupu 0.4kV sadalnes skapis</t>
  </si>
  <si>
    <t>3polu slēdzis 63A</t>
  </si>
  <si>
    <t>3polu  aut. slēdzis 16A</t>
  </si>
  <si>
    <t>1pola  tipa aut. slēdzis 16A</t>
  </si>
  <si>
    <t>1pola tipa aut. slēdzis 10A</t>
  </si>
  <si>
    <t>Noplūdes automāti 1f.</t>
  </si>
  <si>
    <t>pārspriegumu aizsardzība</t>
  </si>
  <si>
    <t>potenciālu izlīdzinošā kopne</t>
  </si>
  <si>
    <t>Kopnes un klammes</t>
  </si>
  <si>
    <t>El. Kabelis 3x1,5</t>
  </si>
  <si>
    <t>El. kabelis 3x2,5</t>
  </si>
  <si>
    <t>El. Kabelis 5x2,5</t>
  </si>
  <si>
    <t>El. Kabelis5x6</t>
  </si>
  <si>
    <t>El. Kabelis 5x10</t>
  </si>
  <si>
    <t>Datorkabelis 5 cat.</t>
  </si>
  <si>
    <t>Sienas kontakti za. ar zemējumu (Siemens balts)</t>
  </si>
  <si>
    <t>Sienas kontakti za. ar zemējumu (Siemens balts) un bērnu aizsardzību (klasēs)</t>
  </si>
  <si>
    <t>Telefona kontakts (Siemens balts)</t>
  </si>
  <si>
    <t>Slēdzis za. ar taustiņu (siemens balts)</t>
  </si>
  <si>
    <t>Dubultslēdzis za ar taustiņiem (Siemens balts)</t>
  </si>
  <si>
    <t>Pārslēdzis za ar taustiņu (Siemens balts)</t>
  </si>
  <si>
    <t>Slēdžu un un sienas kontaktu  rāmīši (balti)</t>
  </si>
  <si>
    <t>Slēdžu un un sienas kontaktu kārbas</t>
  </si>
  <si>
    <t>Gaismeklis Trilux Liventy 600 OT 314 E 01 (5675304) L597; W597; H122/balta</t>
  </si>
  <si>
    <t>Spuldze T5 14W, 830 85Ra G5 PHI</t>
  </si>
  <si>
    <t>Gaismeklis Trilux Olveon 228E 5250404)</t>
  </si>
  <si>
    <t>Spuldze LM T16 28W/830 3000K 85Ra G5 PHI</t>
  </si>
  <si>
    <t>Gaismeklis NRT Levanto 214 H67</t>
  </si>
  <si>
    <t>Gaismeklis Leds-C4 Flex (05-1531-21-05)</t>
  </si>
  <si>
    <t>Spuldze E27 60W</t>
  </si>
  <si>
    <t>Gaismeklis Trilux Ambiela C HR 2TCD18 E (5291904)</t>
  </si>
  <si>
    <t>Spuldze TC-DEL 18W,830</t>
  </si>
  <si>
    <t>Gaismeklis Imperial LED FIX 170</t>
  </si>
  <si>
    <t>Gaismeklis Trilux Ambiela C HR 2TCD26 E (5291904)</t>
  </si>
  <si>
    <t>Spuldze TC-DEL 26W, 830</t>
  </si>
  <si>
    <t>Gaismeklis Imperial Damaris Spot</t>
  </si>
  <si>
    <t>Spuldze LM HIT-TC-CE 35W/830 G8,5</t>
  </si>
  <si>
    <t>Gaismeklis (Izeja) NRC capella 1P G19</t>
  </si>
  <si>
    <t>Prožektoru sliede UNIPRO 3m</t>
  </si>
  <si>
    <t>Prožektoru sliede UNIPRO 2m</t>
  </si>
  <si>
    <t>Prožektoru sliede UNIPRO 1m</t>
  </si>
  <si>
    <t>Pieslēguma uzgaļi</t>
  </si>
  <si>
    <t xml:space="preserve">Sliedes savienotāji </t>
  </si>
  <si>
    <t>Sliedes savienotāji ``L`` stūtis</t>
  </si>
  <si>
    <t>Sliedes uzgaļi</t>
  </si>
  <si>
    <t>Rievu un caurumu kalšana</t>
  </si>
  <si>
    <t>Tips, marka</t>
  </si>
  <si>
    <t>Vent. iekārta ar pretplūsmas siltummaini, filtriem, el. sildītāju, vadības bloku, frekvenču pārveidotājiem.</t>
  </si>
  <si>
    <t>Vadības automātika</t>
  </si>
  <si>
    <t>Spiediena regulēšanas iekārta (presostats)</t>
  </si>
  <si>
    <t>Agregāta rāmis ar vibroizolatoriem</t>
  </si>
  <si>
    <t>Trokšņa slāpētājs</t>
  </si>
  <si>
    <t>Āra reste</t>
  </si>
  <si>
    <t>Tīrīšanas lūka</t>
  </si>
  <si>
    <t>Regulēšanas vārsts</t>
  </si>
  <si>
    <t xml:space="preserve">Noslēgvārsts ar motoru </t>
  </si>
  <si>
    <t>Regulējama restīte</t>
  </si>
  <si>
    <t>Cinkotā tērauda gaisa vads (ar gumijas starplikām)</t>
  </si>
  <si>
    <t>Pretkondensāta izolācija gaisa vadiem</t>
  </si>
  <si>
    <t>N-1; N-2</t>
  </si>
  <si>
    <t>Sanitāro telpu nosūces ventilators - klusināts, ar pretvārstu, laika devēju.</t>
  </si>
  <si>
    <t>Materiāli pievienojumam pie gaismas slēdža un atsevišķa slēdža.</t>
  </si>
  <si>
    <t>Papildus materiāli visām sistēmām</t>
  </si>
  <si>
    <t>Gaisa vadu blīvējumi</t>
  </si>
  <si>
    <t>Gaisa vadu stiprinājumi</t>
  </si>
  <si>
    <t>Gaisa vadu veidgabali</t>
  </si>
  <si>
    <t>Gaisa vadu izolācijas montāžas palīgmateriāli</t>
  </si>
  <si>
    <t>Marķēšanas materiāli</t>
  </si>
  <si>
    <t>Elektrokomutācijas kabeļi</t>
  </si>
  <si>
    <t>PN-1</t>
  </si>
  <si>
    <t>ERATO 1 X/V;/P/L/3-3 /3-3;
Vp=2200m³/h
Vn=2100m³/h</t>
  </si>
  <si>
    <t>Ø400 - 900</t>
  </si>
  <si>
    <t>400x800</t>
  </si>
  <si>
    <t>Ø125</t>
  </si>
  <si>
    <t>Ø160</t>
  </si>
  <si>
    <t>Ø200</t>
  </si>
  <si>
    <t>Ø250</t>
  </si>
  <si>
    <t>Ø315</t>
  </si>
  <si>
    <t>100x300</t>
  </si>
  <si>
    <t>200x300</t>
  </si>
  <si>
    <t>200x400</t>
  </si>
  <si>
    <t>200x500</t>
  </si>
  <si>
    <t>Ø400</t>
  </si>
  <si>
    <t>430x660</t>
  </si>
  <si>
    <t>150x250</t>
  </si>
  <si>
    <t>100x200</t>
  </si>
  <si>
    <t>s=13mm</t>
  </si>
  <si>
    <t>Silent-200 CRZ;
Vn=80 m³/h</t>
  </si>
  <si>
    <t>m²</t>
  </si>
  <si>
    <t>Ugunsdzesības panelis</t>
  </si>
  <si>
    <t>Akumulātoru baterija 7A/h 12V</t>
  </si>
  <si>
    <t xml:space="preserve">Paplašinātājs  8Z </t>
  </si>
  <si>
    <t>Dūmu detektors</t>
  </si>
  <si>
    <t>Siltuma detektors</t>
  </si>
  <si>
    <t>Ugunsdzēsības poga</t>
  </si>
  <si>
    <t>Ugunsdrošības sirēna</t>
  </si>
  <si>
    <t>Ugunsdrošības zvans</t>
  </si>
  <si>
    <t xml:space="preserve">Kabelis 1x2x0.8     </t>
  </si>
  <si>
    <t>Speka kabelis 3x1,5 E30</t>
  </si>
  <si>
    <t>PVC caurule d=20mm</t>
  </si>
  <si>
    <t>Kabeļu kanāls 12x20mm</t>
  </si>
  <si>
    <t>Kabeļu kanāls 25x40mm</t>
  </si>
  <si>
    <t>Montāžas materiāli</t>
  </si>
  <si>
    <t>PSLINE2004</t>
  </si>
  <si>
    <t>TC7-12</t>
  </si>
  <si>
    <t>PSLINE8Z</t>
  </si>
  <si>
    <t>EA318-2</t>
  </si>
  <si>
    <t>NB323-2</t>
  </si>
  <si>
    <t>FP-3RD</t>
  </si>
  <si>
    <t>AH-03127BS</t>
  </si>
  <si>
    <t>AH-0218</t>
  </si>
  <si>
    <t>JE-H(St)H E30</t>
  </si>
  <si>
    <t>J-Y(St)Y</t>
  </si>
  <si>
    <t>NHXH-J</t>
  </si>
  <si>
    <t>Griestu apdares demontāža</t>
  </si>
  <si>
    <t>Griestu špaktelēšana, slīpēšana un gruntēšana, krāsošana</t>
  </si>
  <si>
    <t>Linoleja grīdas izbūve, virsmas sagatavošana, špaktelēšana</t>
  </si>
  <si>
    <t>Krāsota MDF grīdlīste h=100mm</t>
  </si>
  <si>
    <t>Palodzes laminētas, baltas, matētas, t=30mm</t>
  </si>
  <si>
    <t>Starpsienas S1 izbūve</t>
  </si>
  <si>
    <t>Starpsienas S2 izbūve</t>
  </si>
  <si>
    <t>Sienas apšuvums S3. Karkass 50mm, cietā akmensvate, ģipškartons 12,5mm divās kārtās no vienas puses</t>
  </si>
  <si>
    <t>Tērauda radiators, ar sānu pieslēgumu komplektā ar korķi un atgaisošanas ventili 22-600-1800</t>
  </si>
  <si>
    <t>Tērauda radiators, ar sānu pieslēgumu komplektā ar korķi un atgaisošanas ventili 22-600-1400</t>
  </si>
  <si>
    <t>Tērauda radiators, ar sānu pieslēgumu komplektā ar korķi un atgaisošanas ventili 22-500-1000</t>
  </si>
  <si>
    <t>Tērauda radiators, ar sānu pieslēgumu komplektā ar korķi un atgaisošanas ventili 22-500-800</t>
  </si>
  <si>
    <t>Tērauda radiators, ar sānu pieslēgumu komplektā ar korķi un atgaisošanas ventili 22-500-1200</t>
  </si>
  <si>
    <t>Tērauda radiators, ar sānu pieslēgumu komplektā ar korķi un atgaisošanas ventili 22-500-400</t>
  </si>
  <si>
    <t>Termostatventilis viencauruļu sistēmām, trīsgaitas Dn20</t>
  </si>
  <si>
    <t>Termostatventilis viencauruļu sistēmām, trīsgaitas Dn25</t>
  </si>
  <si>
    <t>Termostata galvas</t>
  </si>
  <si>
    <t>Atgaitas noslēgventilis</t>
  </si>
  <si>
    <t>Vara caurule Dn 15-18x1 komplektā ar veidgabaliem</t>
  </si>
  <si>
    <t>Vara caurule Dn 20-22x1 komplektā ar veidgabaliem</t>
  </si>
  <si>
    <t>Vara caurule Dn 25-28x1,5 komplektā ar veidgabaliem</t>
  </si>
  <si>
    <t>Izolācija s=5mm D-18 komplektā ar montāžas materiāliem</t>
  </si>
  <si>
    <t>Izolācija s=5mm D-22 komplektā ar montāžas materiāliem</t>
  </si>
  <si>
    <t>Izolācija s=5mm D-28 komplektā ar montāžas materiāliem</t>
  </si>
  <si>
    <t>Dimmeris prožektoriem (Siemens)</t>
  </si>
  <si>
    <t xml:space="preserve">Prožektori HELIOS Museo 9 (balti , melni vai sudrabanodēti) 3000Lm  /36W,16000h (  50000) </t>
  </si>
  <si>
    <t>Aukstais ūdensvads</t>
  </si>
  <si>
    <t>Daudzslāņu kompozītcaurule PN10 caurules aukstam ūdenim, Dn 15 (20x2,25) komplektā ar veidgabaliem un stiprinājumiem</t>
  </si>
  <si>
    <t>Daudzslāņu kompozītcaurule PN10 caurules aukstam ūdenim, Dn20 (25x2,25 komplektā ar veidgabaliem un stiprinājumiem</t>
  </si>
  <si>
    <t>Pretkondensāta izolācija -porgumija - plastmasas caurulei  Dn 15 ,18/10 komplektā ar montāžas materiāliem</t>
  </si>
  <si>
    <t>Pretkondensāta izolācija -porgumija - plastmasas caurulei  Dn 20, 23/10 komplektā ar montāžas materiāliem</t>
  </si>
  <si>
    <t>Pievienojums pie esošā ūdensvada caurules</t>
  </si>
  <si>
    <t>Ventīlis PN10 (D-20)</t>
  </si>
  <si>
    <t>Ventīlis PN10 (D-25)</t>
  </si>
  <si>
    <t>Pretvārsts (D-20)</t>
  </si>
  <si>
    <t>Pretvārsts (D-25)</t>
  </si>
  <si>
    <t>Karstais ūdensvads T3</t>
  </si>
  <si>
    <t xml:space="preserve">Daudzslāņu kompozītcaurule karstam ūdenim,PN20 Dn 15 (20x2,25) komplektā ar veidgabaliem un stiprinājumiem </t>
  </si>
  <si>
    <t>Daudzslāņu kompozītcaurule karstam ūdenim,PN20 Dn 20 (20x2,25) komplektā ar veidgabaliem un stiprinājumiem</t>
  </si>
  <si>
    <t>Siltumizolācija -akmensvates čaulas  - plastmasas caurulei Paroc AE 20mm D-20 komplektā ar montāžas materiāliem</t>
  </si>
  <si>
    <t>Siltumizolācija -akmensvates čaulas  - plastmasas caurulei Paroc AE 20mm D-25 komplektā ar montāžas materiāliem</t>
  </si>
  <si>
    <t>Ventīlis PN20 D-25</t>
  </si>
  <si>
    <t>Ventīlis PN20 D-20</t>
  </si>
  <si>
    <t>Elektriskais ūdenssildītājs V=80 l ar pievienojuma krāniem AEG</t>
  </si>
  <si>
    <t>Elektriskais ūdenssildītājs V=30 l ar pievienojuma krāniem AEG</t>
  </si>
  <si>
    <t>Elektriskais ūdenssildītājs V=10 l ar pievienojuma krāniem AEG</t>
  </si>
  <si>
    <t>Sadzīves kanalizācija</t>
  </si>
  <si>
    <t>Polipropilena kanalizācijas caurule D 110 komplektā ar veidgabaliem un stiprinājumiem</t>
  </si>
  <si>
    <t>Polipropilena kanalizācijas caurule D-50 komplektā ar veidgabaliem un stiprinājumiem</t>
  </si>
  <si>
    <t>Tīrīšanas lūka D-50</t>
  </si>
  <si>
    <t>Revīzija uz stāvvada D-110</t>
  </si>
  <si>
    <t>Revīzija uz stāvvada D-50</t>
  </si>
  <si>
    <t>Ugunsdrošības mandžete D-110</t>
  </si>
  <si>
    <t>Ugunsdrošības mandžete D-50</t>
  </si>
  <si>
    <t>Pievienojums pie esošā kanalizācijas vada D-110</t>
  </si>
  <si>
    <t>Pievienojums pie esošā kanalizācijas vada D-50</t>
  </si>
  <si>
    <t>Santehniskās iekārtas</t>
  </si>
  <si>
    <t>WC klozetpods Mio stiprināms pie sienas 36x56</t>
  </si>
  <si>
    <t>Poda sēdriņķis ar vāku Mio/Cubito (balts)</t>
  </si>
  <si>
    <t>WC rāmis + Skate Cosmo 38732</t>
  </si>
  <si>
    <t xml:space="preserve">Poda apakša podam Olimp 360x570mm paaugstināta 460mm  </t>
  </si>
  <si>
    <t xml:space="preserve">Skalojamā kaste Olimp paaugstinātam podam </t>
  </si>
  <si>
    <t xml:space="preserve">Poda sēdriņķis ar vāku Lira Baltic/Olimp </t>
  </si>
  <si>
    <t>Fajansa izlietne Mio 450x360</t>
  </si>
  <si>
    <t>Fajansa izlietne Cubito 550x420</t>
  </si>
  <si>
    <t>Fajansa izlietne,Mio Hospital 640x550</t>
  </si>
  <si>
    <t>Nerūsējošā tērauda  izlietne 1250x430</t>
  </si>
  <si>
    <t>Nerūsējošā tērauda  izlietne virtuves dubultā 860x500 (kastē)</t>
  </si>
  <si>
    <t>Izlietņu sifoni</t>
  </si>
  <si>
    <t xml:space="preserve">Ventīlis izlietnes un WC. pievienošanai d 1/2" </t>
  </si>
  <si>
    <t>Ūdens jaucējkrāns izlietnei , hromēts Bauedge</t>
  </si>
  <si>
    <t>Ūdens jaucējkrāns izlietnei , hromēts Kiss Linea Clinica</t>
  </si>
  <si>
    <t>Ūdens jaucējkrāns metāla izlietnei , hromēts Dino no sienas 150mm</t>
  </si>
  <si>
    <t xml:space="preserve"> Rokturis paceļams 738mm Mediepoxy invalīdu tualetei</t>
  </si>
  <si>
    <t>Rokturis Mediepoxy rokturis 540mm invalīdu tualetei</t>
  </si>
  <si>
    <t>%</t>
  </si>
  <si>
    <t xml:space="preserve"> Tiešās izmaksas kopā:</t>
  </si>
  <si>
    <t>Kopsavilkuma aprēķini pa darbu vai konstruktīvo elementu veidiem</t>
  </si>
  <si>
    <t>Z.V.</t>
  </si>
  <si>
    <t>Tāme sastādīta:</t>
  </si>
  <si>
    <t>Objekta nosaukums</t>
  </si>
  <si>
    <t>PVN(21%):</t>
  </si>
  <si>
    <t>2016.gada ___.__________________</t>
  </si>
  <si>
    <t>Ēkas daļas vienkāršotā atjaunošana</t>
  </si>
  <si>
    <t>Darba devēja sociālais nodoklis 23,59%</t>
  </si>
  <si>
    <t>Pasūtītāja būvniecības koptāme</t>
  </si>
  <si>
    <t>Apstiprinu</t>
  </si>
  <si>
    <t>2016.gada____.____________</t>
  </si>
  <si>
    <t>(pasūtītāja paraksts un tā atšifrējums)</t>
  </si>
  <si>
    <t>Pasūtījuma Nr.:</t>
  </si>
  <si>
    <t>Būves nosaukums: Kultūras un sadzīves ēka</t>
  </si>
  <si>
    <t>Būves adrese: Gaismas iela 17c, Ķekava, Ķekavas pagasts, Ķekavas novads</t>
  </si>
  <si>
    <t>Kopā:</t>
  </si>
  <si>
    <t>Finanšu rezerve neparedzētiem darbiem (10%)</t>
  </si>
  <si>
    <t>Pavisam būvniecības izmaksas:</t>
  </si>
  <si>
    <t>Objekta nosaukums: Ēkas daļas vienkāršotā atjaunošana</t>
  </si>
  <si>
    <t>Objekta adrese: Gaismas iela 17c, Ķekava, Ķekavas pagasts, Ķekavas novads</t>
  </si>
  <si>
    <t>Tāme sastādīta 2016.gada tirgus cenās, pamatojoties uz AR, IN, ŪK, AVS, UAS daļas rasējumiem.</t>
  </si>
  <si>
    <t>Tāmes izmaksas</t>
  </si>
  <si>
    <t>Tāme sastādīta 2016.gada ____.___________</t>
  </si>
  <si>
    <t>Kods</t>
  </si>
  <si>
    <t>Laika norma (c/h)</t>
  </si>
  <si>
    <t>Darba samaksas likme (eur/h)</t>
  </si>
  <si>
    <t>Vienības izmaksas</t>
  </si>
  <si>
    <t>Kopā uz visu apjomu</t>
  </si>
  <si>
    <t>Darba alga (euro)</t>
  </si>
  <si>
    <t>Materiāli (euro)</t>
  </si>
  <si>
    <t>Mehānismi (euro)</t>
  </si>
  <si>
    <t>Darbietilpība (c/h)</t>
  </si>
  <si>
    <t>Kopā (euro)</t>
  </si>
  <si>
    <t>Summa (euro)</t>
  </si>
  <si>
    <t>Materiālu, būvgružu transporta izdevumi</t>
  </si>
  <si>
    <t>Par kopējo summu, euro</t>
  </si>
  <si>
    <t>Kopējā darbietilpība, c/h</t>
  </si>
  <si>
    <t>Kods, tāmes Nr.</t>
  </si>
  <si>
    <t>Darba veids vai konstruktīvā elementa nosaukums</t>
  </si>
  <si>
    <t>Tāmes izmaksas (euro)</t>
  </si>
  <si>
    <t>Tāme sastādīta: 2016.gada ___.__________</t>
  </si>
  <si>
    <t>Tai skaitā</t>
  </si>
  <si>
    <t>Pavisam kopā bez PVN:</t>
  </si>
  <si>
    <t>Palīgdarbi un palīgmateriāli</t>
  </si>
  <si>
    <t>Būvniecības koptāme</t>
  </si>
  <si>
    <t>Objekta izmaksas (euro)</t>
  </si>
  <si>
    <t>01-00000</t>
  </si>
  <si>
    <t>03-00000</t>
  </si>
  <si>
    <t>02-00000</t>
  </si>
  <si>
    <t>05-00000</t>
  </si>
  <si>
    <t>12-00000</t>
  </si>
  <si>
    <t>06-00000</t>
  </si>
  <si>
    <t>08-00000</t>
  </si>
  <si>
    <t>10-00000</t>
  </si>
  <si>
    <t>14-00000</t>
  </si>
  <si>
    <t>16-00000</t>
  </si>
  <si>
    <t>17-00000</t>
  </si>
  <si>
    <t>18-00000</t>
  </si>
  <si>
    <t>19-00000</t>
  </si>
  <si>
    <t>Saskrūves termostatventilim</t>
  </si>
  <si>
    <t>gab.</t>
  </si>
  <si>
    <t>Sastādīja:                                                        _____________   2016.g.___.____________</t>
  </si>
  <si>
    <t>Sertifikāta Nr.:</t>
  </si>
  <si>
    <t>Pārbaudīja:                                                     _____________   2016.g.___.____________</t>
  </si>
  <si>
    <t>Projekta vadītājs:                                           _____________   2016.g.___.____________</t>
  </si>
  <si>
    <t>Esošās sienu apdares demontāža</t>
  </si>
  <si>
    <t>tekošie metri</t>
  </si>
  <si>
    <t>Kopā</t>
  </si>
  <si>
    <t>Ieejas kāpņu kosmētiskais remonts ( iestrādāt jaunu epoksīda klājumu ar pretslīdes nodrošinājumu)</t>
  </si>
  <si>
    <t>Virsizdevumi __%</t>
  </si>
  <si>
    <t>Peļņa__%</t>
  </si>
  <si>
    <t>t. sk. darba aizsardzībai _%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</si>
</sst>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u/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i/>
      <sz val="11"/>
      <name val="Times New Roman"/>
      <family val="1"/>
    </font>
    <font>
      <u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Times New Roman"/>
      <family val="1"/>
    </font>
    <font>
      <i/>
      <sz val="9"/>
      <name val="Times New Roman"/>
      <family val="1"/>
    </font>
    <font>
      <b/>
      <sz val="11"/>
      <color theme="1"/>
      <name val="Times New Roman"/>
      <family val="1"/>
      <charset val="186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wrapText="1"/>
    </xf>
    <xf numFmtId="0" fontId="7" fillId="0" borderId="10" xfId="0" applyFont="1" applyBorder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wrapText="1"/>
    </xf>
    <xf numFmtId="0" fontId="7" fillId="0" borderId="13" xfId="0" applyFont="1" applyBorder="1"/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/>
    <xf numFmtId="43" fontId="8" fillId="2" borderId="4" xfId="0" applyNumberFormat="1" applyFont="1" applyFill="1" applyBorder="1"/>
    <xf numFmtId="43" fontId="8" fillId="2" borderId="5" xfId="0" applyNumberFormat="1" applyFont="1" applyFill="1" applyBorder="1"/>
    <xf numFmtId="0" fontId="4" fillId="0" borderId="0" xfId="0" applyFont="1"/>
    <xf numFmtId="0" fontId="9" fillId="0" borderId="0" xfId="0" applyFont="1"/>
    <xf numFmtId="0" fontId="10" fillId="0" borderId="0" xfId="0" applyFont="1"/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7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3" fontId="7" fillId="0" borderId="10" xfId="1" applyFont="1" applyBorder="1" applyAlignment="1">
      <alignment horizontal="right" vertical="center"/>
    </xf>
    <xf numFmtId="43" fontId="7" fillId="0" borderId="11" xfId="1" applyFont="1" applyBorder="1" applyAlignment="1">
      <alignment horizontal="right" vertical="center"/>
    </xf>
    <xf numFmtId="43" fontId="7" fillId="0" borderId="7" xfId="1" applyFont="1" applyBorder="1" applyAlignment="1">
      <alignment horizontal="right" vertical="center"/>
    </xf>
    <xf numFmtId="43" fontId="7" fillId="0" borderId="8" xfId="1" applyFont="1" applyBorder="1" applyAlignment="1">
      <alignment horizontal="right" vertical="center"/>
    </xf>
    <xf numFmtId="43" fontId="7" fillId="0" borderId="13" xfId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 wrapText="1"/>
    </xf>
    <xf numFmtId="2" fontId="7" fillId="0" borderId="7" xfId="0" applyNumberFormat="1" applyFont="1" applyBorder="1" applyAlignment="1">
      <alignment horizontal="center" vertical="center"/>
    </xf>
    <xf numFmtId="43" fontId="3" fillId="0" borderId="0" xfId="0" applyNumberFormat="1" applyFont="1"/>
    <xf numFmtId="0" fontId="15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3" fontId="4" fillId="0" borderId="0" xfId="0" applyNumberFormat="1" applyFont="1"/>
    <xf numFmtId="2" fontId="7" fillId="0" borderId="7" xfId="0" applyNumberFormat="1" applyFont="1" applyFill="1" applyBorder="1" applyAlignment="1">
      <alignment horizontal="center" vertical="center"/>
    </xf>
    <xf numFmtId="43" fontId="7" fillId="0" borderId="7" xfId="1" applyFont="1" applyFill="1" applyBorder="1" applyAlignment="1">
      <alignment horizontal="right" vertical="center"/>
    </xf>
    <xf numFmtId="2" fontId="4" fillId="0" borderId="0" xfId="0" applyNumberFormat="1" applyFont="1"/>
    <xf numFmtId="0" fontId="7" fillId="0" borderId="7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43" fontId="7" fillId="0" borderId="16" xfId="1" applyFont="1" applyBorder="1" applyAlignment="1">
      <alignment horizontal="right" vertical="center"/>
    </xf>
    <xf numFmtId="0" fontId="16" fillId="0" borderId="0" xfId="0" applyFont="1" applyAlignment="1">
      <alignment horizontal="right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" xfId="0" applyFont="1" applyBorder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3" fontId="7" fillId="0" borderId="0" xfId="1" applyFont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43" fontId="17" fillId="0" borderId="7" xfId="1" applyFont="1" applyFill="1" applyBorder="1" applyAlignment="1">
      <alignment horizontal="right" vertical="center"/>
    </xf>
    <xf numFmtId="43" fontId="17" fillId="0" borderId="7" xfId="1" applyFont="1" applyBorder="1" applyAlignment="1">
      <alignment horizontal="right" vertical="center"/>
    </xf>
    <xf numFmtId="43" fontId="17" fillId="0" borderId="8" xfId="1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right"/>
    </xf>
    <xf numFmtId="43" fontId="13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6" xfId="0" applyFont="1" applyBorder="1"/>
    <xf numFmtId="0" fontId="19" fillId="0" borderId="20" xfId="0" applyFont="1" applyBorder="1"/>
    <xf numFmtId="0" fontId="19" fillId="0" borderId="19" xfId="0" applyFont="1" applyBorder="1"/>
    <xf numFmtId="0" fontId="8" fillId="2" borderId="20" xfId="0" applyFont="1" applyFill="1" applyBorder="1" applyAlignment="1">
      <alignment horizontal="center" vertical="center"/>
    </xf>
    <xf numFmtId="43" fontId="8" fillId="2" borderId="21" xfId="1" applyFont="1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43" fontId="19" fillId="0" borderId="27" xfId="1" applyFont="1" applyBorder="1"/>
    <xf numFmtId="43" fontId="19" fillId="0" borderId="21" xfId="1" applyFont="1" applyBorder="1"/>
    <xf numFmtId="0" fontId="8" fillId="2" borderId="3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right" vertical="center" wrapText="1"/>
    </xf>
    <xf numFmtId="43" fontId="8" fillId="2" borderId="32" xfId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43" fontId="7" fillId="0" borderId="32" xfId="1" applyFont="1" applyBorder="1" applyAlignment="1">
      <alignment vertical="center"/>
    </xf>
    <xf numFmtId="0" fontId="7" fillId="0" borderId="19" xfId="0" applyFont="1" applyBorder="1" applyAlignment="1">
      <alignment horizontal="right" vertical="center" wrapText="1"/>
    </xf>
    <xf numFmtId="43" fontId="17" fillId="0" borderId="32" xfId="1" applyFont="1" applyFill="1" applyBorder="1" applyAlignment="1">
      <alignment vertical="center"/>
    </xf>
    <xf numFmtId="0" fontId="7" fillId="0" borderId="11" xfId="0" applyFont="1" applyBorder="1"/>
    <xf numFmtId="43" fontId="8" fillId="2" borderId="34" xfId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9" fillId="0" borderId="33" xfId="0" applyFont="1" applyBorder="1"/>
    <xf numFmtId="0" fontId="20" fillId="0" borderId="0" xfId="0" applyFont="1" applyAlignment="1">
      <alignment horizontal="center"/>
    </xf>
    <xf numFmtId="0" fontId="21" fillId="0" borderId="38" xfId="0" applyFont="1" applyBorder="1" applyAlignment="1">
      <alignment horizontal="center" vertical="top"/>
    </xf>
    <xf numFmtId="0" fontId="19" fillId="0" borderId="19" xfId="0" applyFont="1" applyBorder="1" applyAlignment="1">
      <alignment horizontal="right"/>
    </xf>
    <xf numFmtId="0" fontId="8" fillId="2" borderId="23" xfId="0" applyFont="1" applyFill="1" applyBorder="1" applyAlignment="1">
      <alignment horizontal="right" vertical="center" wrapText="1"/>
    </xf>
    <xf numFmtId="43" fontId="8" fillId="2" borderId="24" xfId="1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3" fontId="7" fillId="0" borderId="8" xfId="1" applyFont="1" applyFill="1" applyBorder="1" applyAlignment="1">
      <alignment horizontal="right" vertical="center"/>
    </xf>
    <xf numFmtId="43" fontId="7" fillId="0" borderId="0" xfId="1" applyFont="1" applyFill="1" applyBorder="1" applyAlignment="1">
      <alignment horizontal="right" vertical="center"/>
    </xf>
    <xf numFmtId="2" fontId="7" fillId="0" borderId="19" xfId="0" applyNumberFormat="1" applyFont="1" applyBorder="1" applyAlignment="1">
      <alignment horizontal="center" vertical="center"/>
    </xf>
    <xf numFmtId="43" fontId="7" fillId="0" borderId="19" xfId="1" applyFont="1" applyBorder="1" applyAlignment="1">
      <alignment horizontal="right" vertical="center"/>
    </xf>
    <xf numFmtId="43" fontId="7" fillId="0" borderId="19" xfId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2" fontId="7" fillId="0" borderId="26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3" fontId="7" fillId="0" borderId="0" xfId="1" applyFont="1"/>
    <xf numFmtId="0" fontId="7" fillId="0" borderId="39" xfId="0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22" fillId="0" borderId="19" xfId="0" applyFont="1" applyBorder="1" applyAlignment="1">
      <alignment horizontal="right" vertical="center" wrapText="1"/>
    </xf>
    <xf numFmtId="43" fontId="23" fillId="0" borderId="32" xfId="1" applyFont="1" applyFill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7" fillId="0" borderId="9" xfId="0" applyFont="1" applyBorder="1"/>
    <xf numFmtId="43" fontId="7" fillId="0" borderId="31" xfId="1" applyFont="1" applyBorder="1" applyAlignment="1">
      <alignment vertical="center"/>
    </xf>
    <xf numFmtId="43" fontId="7" fillId="0" borderId="19" xfId="1" applyFont="1" applyBorder="1" applyAlignment="1">
      <alignment vertical="center"/>
    </xf>
    <xf numFmtId="43" fontId="17" fillId="0" borderId="31" xfId="1" applyFont="1" applyFill="1" applyBorder="1" applyAlignment="1">
      <alignment vertical="center"/>
    </xf>
    <xf numFmtId="43" fontId="17" fillId="0" borderId="19" xfId="1" applyFont="1" applyFill="1" applyBorder="1" applyAlignment="1">
      <alignment vertical="center"/>
    </xf>
    <xf numFmtId="43" fontId="8" fillId="2" borderId="12" xfId="1" applyFont="1" applyFill="1" applyBorder="1" applyAlignment="1">
      <alignment vertical="center"/>
    </xf>
    <xf numFmtId="43" fontId="8" fillId="2" borderId="13" xfId="1" applyFont="1" applyFill="1" applyBorder="1" applyAlignment="1">
      <alignment vertical="center"/>
    </xf>
    <xf numFmtId="0" fontId="24" fillId="0" borderId="0" xfId="0" applyFont="1"/>
    <xf numFmtId="43" fontId="24" fillId="0" borderId="0" xfId="0" applyNumberFormat="1" applyFont="1"/>
    <xf numFmtId="0" fontId="7" fillId="0" borderId="19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5" fillId="0" borderId="19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37"/>
  <sheetViews>
    <sheetView tabSelected="1" workbookViewId="0">
      <selection activeCell="G20" sqref="G20"/>
    </sheetView>
  </sheetViews>
  <sheetFormatPr defaultRowHeight="15" x14ac:dyDescent="0.25"/>
  <cols>
    <col min="1" max="1" width="2.85546875" customWidth="1"/>
    <col min="2" max="2" width="14" customWidth="1"/>
    <col min="3" max="3" width="44.140625" customWidth="1"/>
    <col min="4" max="4" width="29.42578125" customWidth="1"/>
  </cols>
  <sheetData>
    <row r="5" spans="2:4" x14ac:dyDescent="0.25">
      <c r="B5" s="69"/>
      <c r="C5" s="69"/>
      <c r="D5" s="69"/>
    </row>
    <row r="6" spans="2:4" x14ac:dyDescent="0.25">
      <c r="B6" s="69"/>
      <c r="C6" s="69"/>
      <c r="D6" s="69" t="s">
        <v>313</v>
      </c>
    </row>
    <row r="7" spans="2:4" x14ac:dyDescent="0.25">
      <c r="B7" s="69"/>
      <c r="C7" s="69"/>
      <c r="D7" s="97"/>
    </row>
    <row r="8" spans="2:4" x14ac:dyDescent="0.25">
      <c r="B8" s="69"/>
      <c r="C8" s="69"/>
      <c r="D8" s="99" t="s">
        <v>315</v>
      </c>
    </row>
    <row r="9" spans="2:4" x14ac:dyDescent="0.25">
      <c r="B9" s="69"/>
      <c r="C9" s="69"/>
      <c r="D9" s="96" t="s">
        <v>305</v>
      </c>
    </row>
    <row r="10" spans="2:4" x14ac:dyDescent="0.25">
      <c r="B10" s="69"/>
      <c r="C10" s="69"/>
      <c r="D10" s="69" t="s">
        <v>314</v>
      </c>
    </row>
    <row r="11" spans="2:4" x14ac:dyDescent="0.25">
      <c r="B11" s="69"/>
      <c r="C11" s="98" t="s">
        <v>312</v>
      </c>
      <c r="D11" s="69"/>
    </row>
    <row r="12" spans="2:4" x14ac:dyDescent="0.25">
      <c r="B12" s="69"/>
      <c r="C12" s="70"/>
      <c r="D12" s="69"/>
    </row>
    <row r="13" spans="2:4" x14ac:dyDescent="0.25">
      <c r="B13" s="69" t="s">
        <v>317</v>
      </c>
      <c r="C13" s="69"/>
      <c r="D13" s="69"/>
    </row>
    <row r="14" spans="2:4" x14ac:dyDescent="0.25">
      <c r="B14" s="69" t="s">
        <v>318</v>
      </c>
      <c r="C14" s="69"/>
      <c r="D14" s="69"/>
    </row>
    <row r="15" spans="2:4" x14ac:dyDescent="0.25">
      <c r="B15" s="69" t="s">
        <v>316</v>
      </c>
      <c r="C15" s="69"/>
      <c r="D15" s="69"/>
    </row>
    <row r="16" spans="2:4" x14ac:dyDescent="0.25">
      <c r="B16" s="69"/>
      <c r="C16" s="69"/>
      <c r="D16" s="69"/>
    </row>
    <row r="17" spans="2:4" x14ac:dyDescent="0.25">
      <c r="B17" s="69"/>
      <c r="C17" s="69"/>
      <c r="D17" s="69"/>
    </row>
    <row r="18" spans="2:4" ht="15.75" thickBot="1" x14ac:dyDescent="0.3">
      <c r="B18" s="69"/>
      <c r="C18" s="96" t="s">
        <v>306</v>
      </c>
      <c r="D18" s="69" t="s">
        <v>309</v>
      </c>
    </row>
    <row r="19" spans="2:4" ht="30" customHeight="1" thickBot="1" x14ac:dyDescent="0.3">
      <c r="B19" s="71" t="s">
        <v>7</v>
      </c>
      <c r="C19" s="72" t="s">
        <v>307</v>
      </c>
      <c r="D19" s="73" t="s">
        <v>349</v>
      </c>
    </row>
    <row r="20" spans="2:4" x14ac:dyDescent="0.25">
      <c r="B20" s="81"/>
      <c r="C20" s="74"/>
      <c r="D20" s="82"/>
    </row>
    <row r="21" spans="2:4" x14ac:dyDescent="0.25">
      <c r="B21" s="80">
        <v>1</v>
      </c>
      <c r="C21" s="76" t="s">
        <v>310</v>
      </c>
      <c r="D21" s="83">
        <f>Koptame!D21</f>
        <v>0</v>
      </c>
    </row>
    <row r="22" spans="2:4" x14ac:dyDescent="0.25">
      <c r="B22" s="80"/>
      <c r="C22" s="76"/>
      <c r="D22" s="83"/>
    </row>
    <row r="23" spans="2:4" x14ac:dyDescent="0.25">
      <c r="B23" s="77"/>
      <c r="C23" s="85" t="s">
        <v>319</v>
      </c>
      <c r="D23" s="78">
        <f>SUM(D21:D22)</f>
        <v>0</v>
      </c>
    </row>
    <row r="24" spans="2:4" x14ac:dyDescent="0.25">
      <c r="B24" s="75"/>
      <c r="C24" s="148" t="s">
        <v>320</v>
      </c>
      <c r="D24" s="83">
        <f>ROUND(D23*0.1,2)</f>
        <v>0</v>
      </c>
    </row>
    <row r="25" spans="2:4" x14ac:dyDescent="0.25">
      <c r="B25" s="75"/>
      <c r="C25" s="100" t="s">
        <v>308</v>
      </c>
      <c r="D25" s="83">
        <f>ROUND((D23+D24)*0.21,2)</f>
        <v>0</v>
      </c>
    </row>
    <row r="26" spans="2:4" x14ac:dyDescent="0.25">
      <c r="B26" s="77"/>
      <c r="C26" s="85" t="s">
        <v>321</v>
      </c>
      <c r="D26" s="78">
        <f>D23+D24+D25</f>
        <v>0</v>
      </c>
    </row>
    <row r="27" spans="2:4" ht="15.75" thickBot="1" x14ac:dyDescent="0.3">
      <c r="B27" s="79"/>
      <c r="C27" s="101" t="s">
        <v>319</v>
      </c>
      <c r="D27" s="102">
        <f>SUM(D26)</f>
        <v>0</v>
      </c>
    </row>
    <row r="28" spans="2:4" x14ac:dyDescent="0.25">
      <c r="B28" s="69"/>
      <c r="C28" s="69"/>
      <c r="D28" s="69"/>
    </row>
    <row r="29" spans="2:4" s="1" customFormat="1" x14ac:dyDescent="0.25">
      <c r="B29" s="17" t="s">
        <v>365</v>
      </c>
    </row>
    <row r="30" spans="2:4" s="1" customFormat="1" x14ac:dyDescent="0.25"/>
    <row r="31" spans="2:4" s="1" customFormat="1" x14ac:dyDescent="0.25">
      <c r="B31" s="18" t="s">
        <v>366</v>
      </c>
    </row>
    <row r="32" spans="2:4" s="1" customFormat="1" x14ac:dyDescent="0.25"/>
    <row r="33" spans="2:2" s="1" customFormat="1" x14ac:dyDescent="0.25">
      <c r="B33" s="17" t="s">
        <v>367</v>
      </c>
    </row>
    <row r="34" spans="2:2" s="1" customFormat="1" x14ac:dyDescent="0.25"/>
    <row r="35" spans="2:2" s="1" customFormat="1" x14ac:dyDescent="0.25">
      <c r="B35" s="18" t="s">
        <v>366</v>
      </c>
    </row>
    <row r="37" spans="2:2" x14ac:dyDescent="0.25">
      <c r="B37" s="17" t="s">
        <v>368</v>
      </c>
    </row>
  </sheetData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opLeftCell="B13" workbookViewId="0">
      <selection activeCell="F14" sqref="F14:P63"/>
    </sheetView>
  </sheetViews>
  <sheetFormatPr defaultRowHeight="15" x14ac:dyDescent="0.25"/>
  <cols>
    <col min="1" max="1" width="5.7109375" style="1" customWidth="1"/>
    <col min="2" max="2" width="7.5703125" style="1" bestFit="1" customWidth="1"/>
    <col min="3" max="3" width="46.5703125" style="1" customWidth="1"/>
    <col min="4" max="4" width="9.140625" style="1"/>
    <col min="5" max="5" width="10.42578125" style="1" bestFit="1" customWidth="1"/>
    <col min="6" max="7" width="10.42578125" style="1" customWidth="1"/>
    <col min="8" max="8" width="10.5703125" style="1" customWidth="1"/>
    <col min="9" max="9" width="10.28515625" style="1" customWidth="1"/>
    <col min="10" max="10" width="10.85546875" style="1" bestFit="1" customWidth="1"/>
    <col min="11" max="12" width="10.85546875" style="1" customWidth="1"/>
    <col min="13" max="14" width="11.7109375" style="1" customWidth="1"/>
    <col min="15" max="15" width="12.42578125" style="1" customWidth="1"/>
    <col min="16" max="16" width="11.7109375" style="1" customWidth="1"/>
    <col min="17" max="18" width="9.28515625" style="1" customWidth="1"/>
    <col min="19" max="16384" width="9.140625" style="1"/>
  </cols>
  <sheetData>
    <row r="1" spans="1:16" x14ac:dyDescent="0.25">
      <c r="A1" s="17" t="str">
        <f>'Kopsavilkuma aprekini'!B1</f>
        <v>Būves nosaukums: Kultūras un sadzīves ēka</v>
      </c>
      <c r="B1" s="17"/>
    </row>
    <row r="2" spans="1:16" x14ac:dyDescent="0.25">
      <c r="A2" s="17" t="str">
        <f>'Kopsavilkuma aprekini'!B2</f>
        <v>Objekta nosaukums: Ēkas daļas vienkāršotā atjaunošana</v>
      </c>
      <c r="B2" s="17"/>
    </row>
    <row r="3" spans="1:16" x14ac:dyDescent="0.25">
      <c r="A3" s="17" t="str">
        <f>'Kopsavilkuma aprekini'!B3</f>
        <v>Objekta adrese: Gaismas iela 17c, Ķekava, Ķekavas pagasts, Ķekavas novads</v>
      </c>
      <c r="B3" s="17"/>
    </row>
    <row r="4" spans="1:16" x14ac:dyDescent="0.25">
      <c r="A4" s="17" t="str">
        <f>'Kopsavilkuma aprekini'!B4</f>
        <v>Pasūtījuma Nr.:</v>
      </c>
      <c r="B4" s="17"/>
    </row>
    <row r="6" spans="1:16" ht="15.75" x14ac:dyDescent="0.25">
      <c r="A6" s="143" t="s">
        <v>23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</row>
    <row r="7" spans="1:16" x14ac:dyDescent="0.25">
      <c r="A7" s="147" t="str">
        <f>'Kopsavilkuma aprekini'!$D$19</f>
        <v>Elektromontāžas darbi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 x14ac:dyDescent="0.25">
      <c r="J8" s="3"/>
      <c r="K8" s="3"/>
      <c r="L8" s="3"/>
      <c r="M8" s="20"/>
      <c r="N8" s="21" t="str">
        <f>'0'!$N$8</f>
        <v>Tāmes izmaksas</v>
      </c>
      <c r="O8" s="68">
        <f>P66</f>
        <v>0</v>
      </c>
      <c r="P8" s="22" t="s">
        <v>6</v>
      </c>
    </row>
    <row r="9" spans="1:16" x14ac:dyDescent="0.25">
      <c r="C9" s="103" t="str">
        <f>'0'!$C$9</f>
        <v>Tāme sastādīta 2016.gada tirgus cenās, pamatojoties uz AR, IN, ŪK, AVS, UAS daļas rasējumiem.</v>
      </c>
      <c r="J9" s="3"/>
      <c r="K9" s="3"/>
      <c r="L9" s="3"/>
      <c r="M9" s="20"/>
      <c r="N9" s="21"/>
      <c r="O9" s="68"/>
      <c r="P9" s="21" t="str">
        <f>'0'!$P$9</f>
        <v>Tāme sastādīta 2016.gada ____.___________</v>
      </c>
    </row>
    <row r="10" spans="1:16" x14ac:dyDescent="0.25">
      <c r="A10" s="141" t="s">
        <v>7</v>
      </c>
      <c r="B10" s="145" t="s">
        <v>327</v>
      </c>
      <c r="C10" s="141" t="s">
        <v>8</v>
      </c>
      <c r="D10" s="141" t="s">
        <v>2</v>
      </c>
      <c r="E10" s="141" t="s">
        <v>9</v>
      </c>
      <c r="F10" s="135" t="s">
        <v>330</v>
      </c>
      <c r="G10" s="136"/>
      <c r="H10" s="136"/>
      <c r="I10" s="136"/>
      <c r="J10" s="136"/>
      <c r="K10" s="137"/>
      <c r="L10" s="135" t="s">
        <v>331</v>
      </c>
      <c r="M10" s="136"/>
      <c r="N10" s="136"/>
      <c r="O10" s="136"/>
      <c r="P10" s="137"/>
    </row>
    <row r="11" spans="1:16" ht="38.25" x14ac:dyDescent="0.25">
      <c r="A11" s="141"/>
      <c r="B11" s="146"/>
      <c r="C11" s="141"/>
      <c r="D11" s="141"/>
      <c r="E11" s="141"/>
      <c r="F11" s="95" t="s">
        <v>328</v>
      </c>
      <c r="G11" s="95" t="s">
        <v>329</v>
      </c>
      <c r="H11" s="95" t="s">
        <v>332</v>
      </c>
      <c r="I11" s="95" t="s">
        <v>333</v>
      </c>
      <c r="J11" s="95" t="s">
        <v>334</v>
      </c>
      <c r="K11" s="95" t="s">
        <v>336</v>
      </c>
      <c r="L11" s="95" t="s">
        <v>335</v>
      </c>
      <c r="M11" s="95" t="s">
        <v>332</v>
      </c>
      <c r="N11" s="95" t="s">
        <v>333</v>
      </c>
      <c r="O11" s="95" t="s">
        <v>334</v>
      </c>
      <c r="P11" s="114" t="s">
        <v>337</v>
      </c>
    </row>
    <row r="12" spans="1:16" x14ac:dyDescent="0.25">
      <c r="A12" s="19">
        <v>1</v>
      </c>
      <c r="B12" s="65">
        <f>A12+1</f>
        <v>2</v>
      </c>
      <c r="C12" s="65">
        <f t="shared" ref="C12:P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</row>
    <row r="13" spans="1:16" x14ac:dyDescent="0.25">
      <c r="A13" s="4"/>
      <c r="B13" s="104"/>
      <c r="C13" s="33"/>
      <c r="D13" s="6"/>
      <c r="E13" s="31"/>
      <c r="F13" s="115"/>
      <c r="G13" s="115"/>
      <c r="H13" s="25"/>
      <c r="I13" s="25"/>
      <c r="J13" s="25"/>
      <c r="K13" s="25"/>
      <c r="L13" s="25"/>
      <c r="M13" s="25"/>
      <c r="N13" s="25"/>
      <c r="O13" s="25"/>
      <c r="P13" s="26"/>
    </row>
    <row r="14" spans="1:16" s="24" customFormat="1" x14ac:dyDescent="0.25">
      <c r="A14" s="7">
        <v>1</v>
      </c>
      <c r="B14" s="105" t="s">
        <v>361</v>
      </c>
      <c r="C14" s="23" t="s">
        <v>113</v>
      </c>
      <c r="D14" s="8" t="s">
        <v>16</v>
      </c>
      <c r="E14" s="36">
        <v>1</v>
      </c>
      <c r="F14" s="27"/>
      <c r="G14" s="27"/>
      <c r="H14" s="37"/>
      <c r="I14" s="37"/>
      <c r="J14" s="37"/>
      <c r="K14" s="112"/>
      <c r="L14" s="112"/>
      <c r="M14" s="27"/>
      <c r="N14" s="27"/>
      <c r="O14" s="27"/>
      <c r="P14" s="28"/>
    </row>
    <row r="15" spans="1:16" s="24" customFormat="1" x14ac:dyDescent="0.25">
      <c r="A15" s="7">
        <f t="shared" ref="A15:A63" si="1">A14+1</f>
        <v>2</v>
      </c>
      <c r="B15" s="105" t="s">
        <v>361</v>
      </c>
      <c r="C15" s="23" t="s">
        <v>114</v>
      </c>
      <c r="D15" s="8" t="s">
        <v>13</v>
      </c>
      <c r="E15" s="36">
        <v>1</v>
      </c>
      <c r="F15" s="27"/>
      <c r="G15" s="27"/>
      <c r="H15" s="37"/>
      <c r="I15" s="37"/>
      <c r="J15" s="37"/>
      <c r="K15" s="112"/>
      <c r="L15" s="112"/>
      <c r="M15" s="27"/>
      <c r="N15" s="27"/>
      <c r="O15" s="27"/>
      <c r="P15" s="28"/>
    </row>
    <row r="16" spans="1:16" s="24" customFormat="1" x14ac:dyDescent="0.25">
      <c r="A16" s="7">
        <f t="shared" si="1"/>
        <v>3</v>
      </c>
      <c r="B16" s="105" t="s">
        <v>361</v>
      </c>
      <c r="C16" s="23" t="s">
        <v>115</v>
      </c>
      <c r="D16" s="8" t="s">
        <v>13</v>
      </c>
      <c r="E16" s="36">
        <v>2</v>
      </c>
      <c r="F16" s="27"/>
      <c r="G16" s="27"/>
      <c r="H16" s="37"/>
      <c r="I16" s="37"/>
      <c r="J16" s="37"/>
      <c r="K16" s="112"/>
      <c r="L16" s="112"/>
      <c r="M16" s="27"/>
      <c r="N16" s="27"/>
      <c r="O16" s="27"/>
      <c r="P16" s="28"/>
    </row>
    <row r="17" spans="1:16" s="24" customFormat="1" x14ac:dyDescent="0.25">
      <c r="A17" s="7">
        <f t="shared" si="1"/>
        <v>4</v>
      </c>
      <c r="B17" s="105" t="s">
        <v>361</v>
      </c>
      <c r="C17" s="23" t="s">
        <v>116</v>
      </c>
      <c r="D17" s="8" t="s">
        <v>13</v>
      </c>
      <c r="E17" s="36">
        <v>8</v>
      </c>
      <c r="F17" s="27"/>
      <c r="G17" s="27"/>
      <c r="H17" s="37"/>
      <c r="I17" s="37"/>
      <c r="J17" s="37"/>
      <c r="K17" s="112"/>
      <c r="L17" s="112"/>
      <c r="M17" s="27"/>
      <c r="N17" s="27"/>
      <c r="O17" s="27"/>
      <c r="P17" s="28"/>
    </row>
    <row r="18" spans="1:16" s="24" customFormat="1" x14ac:dyDescent="0.25">
      <c r="A18" s="7">
        <f t="shared" si="1"/>
        <v>5</v>
      </c>
      <c r="B18" s="105" t="s">
        <v>361</v>
      </c>
      <c r="C18" s="23" t="s">
        <v>117</v>
      </c>
      <c r="D18" s="8" t="s">
        <v>13</v>
      </c>
      <c r="E18" s="36">
        <v>10</v>
      </c>
      <c r="F18" s="27"/>
      <c r="G18" s="27"/>
      <c r="H18" s="37"/>
      <c r="I18" s="37"/>
      <c r="J18" s="37"/>
      <c r="K18" s="112"/>
      <c r="L18" s="112"/>
      <c r="M18" s="27"/>
      <c r="N18" s="27"/>
      <c r="O18" s="27"/>
      <c r="P18" s="28"/>
    </row>
    <row r="19" spans="1:16" s="24" customFormat="1" x14ac:dyDescent="0.25">
      <c r="A19" s="7">
        <f t="shared" si="1"/>
        <v>6</v>
      </c>
      <c r="B19" s="105" t="s">
        <v>361</v>
      </c>
      <c r="C19" s="23" t="s">
        <v>118</v>
      </c>
      <c r="D19" s="8" t="s">
        <v>13</v>
      </c>
      <c r="E19" s="36">
        <v>6</v>
      </c>
      <c r="F19" s="27"/>
      <c r="G19" s="27"/>
      <c r="H19" s="37"/>
      <c r="I19" s="37"/>
      <c r="J19" s="37"/>
      <c r="K19" s="112"/>
      <c r="L19" s="112"/>
      <c r="M19" s="27"/>
      <c r="N19" s="27"/>
      <c r="O19" s="27"/>
      <c r="P19" s="28"/>
    </row>
    <row r="20" spans="1:16" s="24" customFormat="1" x14ac:dyDescent="0.25">
      <c r="A20" s="7">
        <f t="shared" si="1"/>
        <v>7</v>
      </c>
      <c r="B20" s="105" t="s">
        <v>361</v>
      </c>
      <c r="C20" s="23" t="s">
        <v>119</v>
      </c>
      <c r="D20" s="8" t="s">
        <v>13</v>
      </c>
      <c r="E20" s="36">
        <v>1</v>
      </c>
      <c r="F20" s="27"/>
      <c r="G20" s="27"/>
      <c r="H20" s="37"/>
      <c r="I20" s="37"/>
      <c r="J20" s="37"/>
      <c r="K20" s="112"/>
      <c r="L20" s="112"/>
      <c r="M20" s="27"/>
      <c r="N20" s="27"/>
      <c r="O20" s="27"/>
      <c r="P20" s="28"/>
    </row>
    <row r="21" spans="1:16" s="24" customFormat="1" x14ac:dyDescent="0.25">
      <c r="A21" s="7">
        <f t="shared" si="1"/>
        <v>8</v>
      </c>
      <c r="B21" s="105" t="s">
        <v>361</v>
      </c>
      <c r="C21" s="23" t="s">
        <v>120</v>
      </c>
      <c r="D21" s="8" t="s">
        <v>13</v>
      </c>
      <c r="E21" s="36">
        <v>1</v>
      </c>
      <c r="F21" s="27"/>
      <c r="G21" s="27"/>
      <c r="H21" s="37"/>
      <c r="I21" s="37"/>
      <c r="J21" s="37"/>
      <c r="K21" s="112"/>
      <c r="L21" s="112"/>
      <c r="M21" s="27"/>
      <c r="N21" s="27"/>
      <c r="O21" s="27"/>
      <c r="P21" s="28"/>
    </row>
    <row r="22" spans="1:16" s="24" customFormat="1" x14ac:dyDescent="0.25">
      <c r="A22" s="7">
        <f t="shared" si="1"/>
        <v>9</v>
      </c>
      <c r="B22" s="105" t="s">
        <v>361</v>
      </c>
      <c r="C22" s="23" t="s">
        <v>121</v>
      </c>
      <c r="D22" s="8" t="s">
        <v>16</v>
      </c>
      <c r="E22" s="36">
        <v>1</v>
      </c>
      <c r="F22" s="27"/>
      <c r="G22" s="27"/>
      <c r="H22" s="37"/>
      <c r="I22" s="37"/>
      <c r="J22" s="37"/>
      <c r="K22" s="112"/>
      <c r="L22" s="112"/>
      <c r="M22" s="27"/>
      <c r="N22" s="27"/>
      <c r="O22" s="27"/>
      <c r="P22" s="28"/>
    </row>
    <row r="23" spans="1:16" s="24" customFormat="1" x14ac:dyDescent="0.25">
      <c r="A23" s="7">
        <f t="shared" si="1"/>
        <v>10</v>
      </c>
      <c r="B23" s="105" t="s">
        <v>361</v>
      </c>
      <c r="C23" s="23" t="s">
        <v>122</v>
      </c>
      <c r="D23" s="8" t="s">
        <v>4</v>
      </c>
      <c r="E23" s="36">
        <v>1000</v>
      </c>
      <c r="F23" s="27"/>
      <c r="G23" s="27"/>
      <c r="H23" s="37"/>
      <c r="I23" s="37"/>
      <c r="J23" s="37"/>
      <c r="K23" s="112"/>
      <c r="L23" s="112"/>
      <c r="M23" s="27"/>
      <c r="N23" s="27"/>
      <c r="O23" s="27"/>
      <c r="P23" s="28"/>
    </row>
    <row r="24" spans="1:16" s="24" customFormat="1" x14ac:dyDescent="0.25">
      <c r="A24" s="7">
        <f t="shared" si="1"/>
        <v>11</v>
      </c>
      <c r="B24" s="105" t="s">
        <v>361</v>
      </c>
      <c r="C24" s="23" t="s">
        <v>123</v>
      </c>
      <c r="D24" s="8" t="s">
        <v>4</v>
      </c>
      <c r="E24" s="36">
        <v>800</v>
      </c>
      <c r="F24" s="27"/>
      <c r="G24" s="27"/>
      <c r="H24" s="37"/>
      <c r="I24" s="37"/>
      <c r="J24" s="37"/>
      <c r="K24" s="112"/>
      <c r="L24" s="112"/>
      <c r="M24" s="27"/>
      <c r="N24" s="27"/>
      <c r="O24" s="27"/>
      <c r="P24" s="28"/>
    </row>
    <row r="25" spans="1:16" s="24" customFormat="1" x14ac:dyDescent="0.25">
      <c r="A25" s="7">
        <f t="shared" si="1"/>
        <v>12</v>
      </c>
      <c r="B25" s="105" t="s">
        <v>361</v>
      </c>
      <c r="C25" s="23" t="s">
        <v>124</v>
      </c>
      <c r="D25" s="8" t="s">
        <v>4</v>
      </c>
      <c r="E25" s="36">
        <v>15</v>
      </c>
      <c r="F25" s="27"/>
      <c r="G25" s="27"/>
      <c r="H25" s="37"/>
      <c r="I25" s="37"/>
      <c r="J25" s="37"/>
      <c r="K25" s="112"/>
      <c r="L25" s="112"/>
      <c r="M25" s="27"/>
      <c r="N25" s="27"/>
      <c r="O25" s="27"/>
      <c r="P25" s="28"/>
    </row>
    <row r="26" spans="1:16" s="24" customFormat="1" x14ac:dyDescent="0.25">
      <c r="A26" s="7">
        <f t="shared" si="1"/>
        <v>13</v>
      </c>
      <c r="B26" s="105" t="s">
        <v>361</v>
      </c>
      <c r="C26" s="23" t="s">
        <v>125</v>
      </c>
      <c r="D26" s="8" t="s">
        <v>4</v>
      </c>
      <c r="E26" s="36">
        <v>100</v>
      </c>
      <c r="F26" s="27"/>
      <c r="G26" s="27"/>
      <c r="H26" s="37"/>
      <c r="I26" s="37"/>
      <c r="J26" s="37"/>
      <c r="K26" s="112"/>
      <c r="L26" s="112"/>
      <c r="M26" s="27"/>
      <c r="N26" s="27"/>
      <c r="O26" s="27"/>
      <c r="P26" s="28"/>
    </row>
    <row r="27" spans="1:16" s="24" customFormat="1" x14ac:dyDescent="0.25">
      <c r="A27" s="7">
        <f t="shared" si="1"/>
        <v>14</v>
      </c>
      <c r="B27" s="105" t="s">
        <v>361</v>
      </c>
      <c r="C27" s="23" t="s">
        <v>126</v>
      </c>
      <c r="D27" s="8" t="s">
        <v>4</v>
      </c>
      <c r="E27" s="36">
        <v>50</v>
      </c>
      <c r="F27" s="27"/>
      <c r="G27" s="27"/>
      <c r="H27" s="37"/>
      <c r="I27" s="37"/>
      <c r="J27" s="37"/>
      <c r="K27" s="112"/>
      <c r="L27" s="112"/>
      <c r="M27" s="27"/>
      <c r="N27" s="27"/>
      <c r="O27" s="27"/>
      <c r="P27" s="28"/>
    </row>
    <row r="28" spans="1:16" s="24" customFormat="1" x14ac:dyDescent="0.25">
      <c r="A28" s="7">
        <f t="shared" si="1"/>
        <v>15</v>
      </c>
      <c r="B28" s="105" t="s">
        <v>361</v>
      </c>
      <c r="C28" s="23" t="s">
        <v>127</v>
      </c>
      <c r="D28" s="8" t="s">
        <v>4</v>
      </c>
      <c r="E28" s="36">
        <v>50</v>
      </c>
      <c r="F28" s="27"/>
      <c r="G28" s="27"/>
      <c r="H28" s="37"/>
      <c r="I28" s="37"/>
      <c r="J28" s="37"/>
      <c r="K28" s="112"/>
      <c r="L28" s="112"/>
      <c r="M28" s="27"/>
      <c r="N28" s="27"/>
      <c r="O28" s="27"/>
      <c r="P28" s="28"/>
    </row>
    <row r="29" spans="1:16" s="24" customFormat="1" x14ac:dyDescent="0.25">
      <c r="A29" s="7">
        <f t="shared" si="1"/>
        <v>16</v>
      </c>
      <c r="B29" s="105" t="s">
        <v>361</v>
      </c>
      <c r="C29" s="23" t="s">
        <v>128</v>
      </c>
      <c r="D29" s="8" t="s">
        <v>13</v>
      </c>
      <c r="E29" s="36">
        <v>34</v>
      </c>
      <c r="F29" s="27"/>
      <c r="G29" s="27"/>
      <c r="H29" s="37"/>
      <c r="I29" s="37"/>
      <c r="J29" s="37"/>
      <c r="K29" s="112"/>
      <c r="L29" s="112"/>
      <c r="M29" s="27"/>
      <c r="N29" s="27"/>
      <c r="O29" s="27"/>
      <c r="P29" s="28"/>
    </row>
    <row r="30" spans="1:16" s="24" customFormat="1" ht="25.5" x14ac:dyDescent="0.25">
      <c r="A30" s="7">
        <f t="shared" si="1"/>
        <v>17</v>
      </c>
      <c r="B30" s="105" t="s">
        <v>361</v>
      </c>
      <c r="C30" s="23" t="s">
        <v>129</v>
      </c>
      <c r="D30" s="8" t="s">
        <v>13</v>
      </c>
      <c r="E30" s="36">
        <v>19</v>
      </c>
      <c r="F30" s="27"/>
      <c r="G30" s="27"/>
      <c r="H30" s="37"/>
      <c r="I30" s="37"/>
      <c r="J30" s="37"/>
      <c r="K30" s="112"/>
      <c r="L30" s="112"/>
      <c r="M30" s="27"/>
      <c r="N30" s="27"/>
      <c r="O30" s="27"/>
      <c r="P30" s="28"/>
    </row>
    <row r="31" spans="1:16" s="24" customFormat="1" x14ac:dyDescent="0.25">
      <c r="A31" s="7">
        <f t="shared" si="1"/>
        <v>18</v>
      </c>
      <c r="B31" s="105" t="s">
        <v>361</v>
      </c>
      <c r="C31" s="23" t="s">
        <v>130</v>
      </c>
      <c r="D31" s="8" t="s">
        <v>13</v>
      </c>
      <c r="E31" s="36">
        <v>1</v>
      </c>
      <c r="F31" s="27"/>
      <c r="G31" s="27"/>
      <c r="H31" s="37"/>
      <c r="I31" s="37"/>
      <c r="J31" s="37"/>
      <c r="K31" s="112"/>
      <c r="L31" s="112"/>
      <c r="M31" s="27"/>
      <c r="N31" s="27"/>
      <c r="O31" s="27"/>
      <c r="P31" s="28"/>
    </row>
    <row r="32" spans="1:16" s="24" customFormat="1" x14ac:dyDescent="0.25">
      <c r="A32" s="7">
        <f t="shared" si="1"/>
        <v>19</v>
      </c>
      <c r="B32" s="105" t="s">
        <v>361</v>
      </c>
      <c r="C32" s="23" t="s">
        <v>131</v>
      </c>
      <c r="D32" s="8" t="s">
        <v>13</v>
      </c>
      <c r="E32" s="36">
        <v>13</v>
      </c>
      <c r="F32" s="27"/>
      <c r="G32" s="27"/>
      <c r="H32" s="37"/>
      <c r="I32" s="37"/>
      <c r="J32" s="37"/>
      <c r="K32" s="112"/>
      <c r="L32" s="112"/>
      <c r="M32" s="27"/>
      <c r="N32" s="27"/>
      <c r="O32" s="27"/>
      <c r="P32" s="28"/>
    </row>
    <row r="33" spans="1:16" s="24" customFormat="1" x14ac:dyDescent="0.25">
      <c r="A33" s="7">
        <f t="shared" si="1"/>
        <v>20</v>
      </c>
      <c r="B33" s="105" t="s">
        <v>361</v>
      </c>
      <c r="C33" s="23" t="s">
        <v>132</v>
      </c>
      <c r="D33" s="8" t="s">
        <v>13</v>
      </c>
      <c r="E33" s="36">
        <v>1</v>
      </c>
      <c r="F33" s="27"/>
      <c r="G33" s="27"/>
      <c r="H33" s="37"/>
      <c r="I33" s="37"/>
      <c r="J33" s="37"/>
      <c r="K33" s="112"/>
      <c r="L33" s="112"/>
      <c r="M33" s="27"/>
      <c r="N33" s="27"/>
      <c r="O33" s="27"/>
      <c r="P33" s="28"/>
    </row>
    <row r="34" spans="1:16" s="24" customFormat="1" x14ac:dyDescent="0.25">
      <c r="A34" s="7">
        <f t="shared" si="1"/>
        <v>21</v>
      </c>
      <c r="B34" s="105" t="s">
        <v>361</v>
      </c>
      <c r="C34" s="23" t="s">
        <v>133</v>
      </c>
      <c r="D34" s="8" t="s">
        <v>13</v>
      </c>
      <c r="E34" s="36">
        <v>2</v>
      </c>
      <c r="F34" s="27"/>
      <c r="G34" s="27"/>
      <c r="H34" s="37"/>
      <c r="I34" s="37"/>
      <c r="J34" s="37"/>
      <c r="K34" s="112"/>
      <c r="L34" s="112"/>
      <c r="M34" s="27"/>
      <c r="N34" s="27"/>
      <c r="O34" s="27"/>
      <c r="P34" s="28"/>
    </row>
    <row r="35" spans="1:16" s="24" customFormat="1" x14ac:dyDescent="0.25">
      <c r="A35" s="7">
        <f t="shared" si="1"/>
        <v>22</v>
      </c>
      <c r="B35" s="105" t="s">
        <v>361</v>
      </c>
      <c r="C35" s="23" t="s">
        <v>251</v>
      </c>
      <c r="D35" s="8" t="s">
        <v>13</v>
      </c>
      <c r="E35" s="36">
        <v>6</v>
      </c>
      <c r="F35" s="27"/>
      <c r="G35" s="27"/>
      <c r="H35" s="37"/>
      <c r="I35" s="37"/>
      <c r="J35" s="37"/>
      <c r="K35" s="112"/>
      <c r="L35" s="112"/>
      <c r="M35" s="27"/>
      <c r="N35" s="27"/>
      <c r="O35" s="27"/>
      <c r="P35" s="28"/>
    </row>
    <row r="36" spans="1:16" s="24" customFormat="1" x14ac:dyDescent="0.25">
      <c r="A36" s="7">
        <f t="shared" si="1"/>
        <v>23</v>
      </c>
      <c r="B36" s="105" t="s">
        <v>361</v>
      </c>
      <c r="C36" s="23" t="s">
        <v>134</v>
      </c>
      <c r="D36" s="8" t="s">
        <v>16</v>
      </c>
      <c r="E36" s="36">
        <v>1</v>
      </c>
      <c r="F36" s="27"/>
      <c r="G36" s="27"/>
      <c r="H36" s="37"/>
      <c r="I36" s="37"/>
      <c r="J36" s="37"/>
      <c r="K36" s="112"/>
      <c r="L36" s="112"/>
      <c r="M36" s="27"/>
      <c r="N36" s="27"/>
      <c r="O36" s="27"/>
      <c r="P36" s="28"/>
    </row>
    <row r="37" spans="1:16" s="24" customFormat="1" x14ac:dyDescent="0.25">
      <c r="A37" s="7">
        <f t="shared" si="1"/>
        <v>24</v>
      </c>
      <c r="B37" s="105" t="s">
        <v>361</v>
      </c>
      <c r="C37" s="23" t="s">
        <v>135</v>
      </c>
      <c r="D37" s="8" t="s">
        <v>13</v>
      </c>
      <c r="E37" s="36">
        <v>79</v>
      </c>
      <c r="F37" s="27"/>
      <c r="G37" s="27"/>
      <c r="H37" s="37"/>
      <c r="I37" s="37"/>
      <c r="J37" s="37"/>
      <c r="K37" s="112"/>
      <c r="L37" s="112"/>
      <c r="M37" s="27"/>
      <c r="N37" s="27"/>
      <c r="O37" s="27"/>
      <c r="P37" s="28"/>
    </row>
    <row r="38" spans="1:16" s="24" customFormat="1" ht="25.5" x14ac:dyDescent="0.25">
      <c r="A38" s="7">
        <f t="shared" si="1"/>
        <v>25</v>
      </c>
      <c r="B38" s="105" t="s">
        <v>361</v>
      </c>
      <c r="C38" s="23" t="s">
        <v>136</v>
      </c>
      <c r="D38" s="8" t="s">
        <v>13</v>
      </c>
      <c r="E38" s="36">
        <v>36</v>
      </c>
      <c r="F38" s="27"/>
      <c r="G38" s="27"/>
      <c r="H38" s="37"/>
      <c r="I38" s="37"/>
      <c r="J38" s="37"/>
      <c r="K38" s="112"/>
      <c r="L38" s="112"/>
      <c r="M38" s="27"/>
      <c r="N38" s="27"/>
      <c r="O38" s="27"/>
      <c r="P38" s="28"/>
    </row>
    <row r="39" spans="1:16" s="24" customFormat="1" x14ac:dyDescent="0.25">
      <c r="A39" s="7">
        <f t="shared" si="1"/>
        <v>26</v>
      </c>
      <c r="B39" s="105" t="s">
        <v>361</v>
      </c>
      <c r="C39" s="23" t="s">
        <v>137</v>
      </c>
      <c r="D39" s="8" t="s">
        <v>13</v>
      </c>
      <c r="E39" s="36">
        <v>108</v>
      </c>
      <c r="F39" s="27"/>
      <c r="G39" s="27"/>
      <c r="H39" s="37"/>
      <c r="I39" s="37"/>
      <c r="J39" s="37"/>
      <c r="K39" s="112"/>
      <c r="L39" s="112"/>
      <c r="M39" s="27"/>
      <c r="N39" s="27"/>
      <c r="O39" s="27"/>
      <c r="P39" s="28"/>
    </row>
    <row r="40" spans="1:16" s="24" customFormat="1" x14ac:dyDescent="0.25">
      <c r="A40" s="7">
        <f t="shared" si="1"/>
        <v>27</v>
      </c>
      <c r="B40" s="105" t="s">
        <v>361</v>
      </c>
      <c r="C40" s="23" t="s">
        <v>138</v>
      </c>
      <c r="D40" s="8" t="s">
        <v>13</v>
      </c>
      <c r="E40" s="36">
        <v>4</v>
      </c>
      <c r="F40" s="27"/>
      <c r="G40" s="27"/>
      <c r="H40" s="37"/>
      <c r="I40" s="37"/>
      <c r="J40" s="37"/>
      <c r="K40" s="112"/>
      <c r="L40" s="112"/>
      <c r="M40" s="27"/>
      <c r="N40" s="27"/>
      <c r="O40" s="27"/>
      <c r="P40" s="28"/>
    </row>
    <row r="41" spans="1:16" s="24" customFormat="1" x14ac:dyDescent="0.25">
      <c r="A41" s="7">
        <f t="shared" si="1"/>
        <v>28</v>
      </c>
      <c r="B41" s="105" t="s">
        <v>361</v>
      </c>
      <c r="C41" s="23" t="s">
        <v>139</v>
      </c>
      <c r="D41" s="8" t="s">
        <v>13</v>
      </c>
      <c r="E41" s="36">
        <v>8</v>
      </c>
      <c r="F41" s="27"/>
      <c r="G41" s="27"/>
      <c r="H41" s="37"/>
      <c r="I41" s="37"/>
      <c r="J41" s="37"/>
      <c r="K41" s="112"/>
      <c r="L41" s="112"/>
      <c r="M41" s="27"/>
      <c r="N41" s="27"/>
      <c r="O41" s="27"/>
      <c r="P41" s="28"/>
    </row>
    <row r="42" spans="1:16" s="24" customFormat="1" x14ac:dyDescent="0.25">
      <c r="A42" s="7">
        <f t="shared" si="1"/>
        <v>29</v>
      </c>
      <c r="B42" s="105" t="s">
        <v>361</v>
      </c>
      <c r="C42" s="23" t="s">
        <v>140</v>
      </c>
      <c r="D42" s="8" t="s">
        <v>13</v>
      </c>
      <c r="E42" s="36">
        <v>1</v>
      </c>
      <c r="F42" s="27"/>
      <c r="G42" s="27"/>
      <c r="H42" s="37"/>
      <c r="I42" s="37"/>
      <c r="J42" s="37"/>
      <c r="K42" s="112"/>
      <c r="L42" s="112"/>
      <c r="M42" s="27"/>
      <c r="N42" s="27"/>
      <c r="O42" s="27"/>
      <c r="P42" s="28"/>
    </row>
    <row r="43" spans="1:16" s="24" customFormat="1" x14ac:dyDescent="0.25">
      <c r="A43" s="7">
        <f t="shared" si="1"/>
        <v>30</v>
      </c>
      <c r="B43" s="105" t="s">
        <v>361</v>
      </c>
      <c r="C43" s="23" t="s">
        <v>137</v>
      </c>
      <c r="D43" s="8" t="s">
        <v>13</v>
      </c>
      <c r="E43" s="36">
        <v>2</v>
      </c>
      <c r="F43" s="27"/>
      <c r="G43" s="27"/>
      <c r="H43" s="37"/>
      <c r="I43" s="37"/>
      <c r="J43" s="37"/>
      <c r="K43" s="112"/>
      <c r="L43" s="112"/>
      <c r="M43" s="27"/>
      <c r="N43" s="27"/>
      <c r="O43" s="27"/>
      <c r="P43" s="28"/>
    </row>
    <row r="44" spans="1:16" s="24" customFormat="1" x14ac:dyDescent="0.25">
      <c r="A44" s="7">
        <f t="shared" si="1"/>
        <v>31</v>
      </c>
      <c r="B44" s="105" t="s">
        <v>361</v>
      </c>
      <c r="C44" s="23" t="s">
        <v>141</v>
      </c>
      <c r="D44" s="8" t="s">
        <v>13</v>
      </c>
      <c r="E44" s="36">
        <v>9</v>
      </c>
      <c r="F44" s="27"/>
      <c r="G44" s="27"/>
      <c r="H44" s="37"/>
      <c r="I44" s="37"/>
      <c r="J44" s="37"/>
      <c r="K44" s="112"/>
      <c r="L44" s="112"/>
      <c r="M44" s="27"/>
      <c r="N44" s="27"/>
      <c r="O44" s="27"/>
      <c r="P44" s="28"/>
    </row>
    <row r="45" spans="1:16" s="24" customFormat="1" x14ac:dyDescent="0.25">
      <c r="A45" s="7">
        <f t="shared" si="1"/>
        <v>32</v>
      </c>
      <c r="B45" s="105" t="s">
        <v>361</v>
      </c>
      <c r="C45" s="23" t="s">
        <v>142</v>
      </c>
      <c r="D45" s="8" t="s">
        <v>13</v>
      </c>
      <c r="E45" s="36">
        <v>9</v>
      </c>
      <c r="F45" s="27"/>
      <c r="G45" s="27"/>
      <c r="H45" s="37"/>
      <c r="I45" s="37"/>
      <c r="J45" s="37"/>
      <c r="K45" s="112"/>
      <c r="L45" s="112"/>
      <c r="M45" s="27"/>
      <c r="N45" s="27"/>
      <c r="O45" s="27"/>
      <c r="P45" s="28"/>
    </row>
    <row r="46" spans="1:16" s="24" customFormat="1" x14ac:dyDescent="0.25">
      <c r="A46" s="7">
        <f t="shared" si="1"/>
        <v>33</v>
      </c>
      <c r="B46" s="105" t="s">
        <v>361</v>
      </c>
      <c r="C46" s="23" t="s">
        <v>143</v>
      </c>
      <c r="D46" s="8" t="s">
        <v>13</v>
      </c>
      <c r="E46" s="36">
        <v>15</v>
      </c>
      <c r="F46" s="27"/>
      <c r="G46" s="27"/>
      <c r="H46" s="37"/>
      <c r="I46" s="37"/>
      <c r="J46" s="37"/>
      <c r="K46" s="112"/>
      <c r="L46" s="112"/>
      <c r="M46" s="27"/>
      <c r="N46" s="27"/>
      <c r="O46" s="27"/>
      <c r="P46" s="28"/>
    </row>
    <row r="47" spans="1:16" s="24" customFormat="1" x14ac:dyDescent="0.25">
      <c r="A47" s="7">
        <f t="shared" si="1"/>
        <v>34</v>
      </c>
      <c r="B47" s="105" t="s">
        <v>361</v>
      </c>
      <c r="C47" s="23" t="s">
        <v>144</v>
      </c>
      <c r="D47" s="8" t="s">
        <v>13</v>
      </c>
      <c r="E47" s="36">
        <v>30</v>
      </c>
      <c r="F47" s="27"/>
      <c r="G47" s="27"/>
      <c r="H47" s="37"/>
      <c r="I47" s="37"/>
      <c r="J47" s="37"/>
      <c r="K47" s="112"/>
      <c r="L47" s="112"/>
      <c r="M47" s="27"/>
      <c r="N47" s="27"/>
      <c r="O47" s="27"/>
      <c r="P47" s="28"/>
    </row>
    <row r="48" spans="1:16" s="24" customFormat="1" x14ac:dyDescent="0.25">
      <c r="A48" s="7">
        <f t="shared" si="1"/>
        <v>35</v>
      </c>
      <c r="B48" s="105" t="s">
        <v>361</v>
      </c>
      <c r="C48" s="23" t="s">
        <v>145</v>
      </c>
      <c r="D48" s="8" t="s">
        <v>13</v>
      </c>
      <c r="E48" s="36">
        <v>17</v>
      </c>
      <c r="F48" s="27"/>
      <c r="G48" s="27"/>
      <c r="H48" s="37"/>
      <c r="I48" s="37"/>
      <c r="J48" s="37"/>
      <c r="K48" s="112"/>
      <c r="L48" s="112"/>
      <c r="M48" s="27"/>
      <c r="N48" s="27"/>
      <c r="O48" s="27"/>
      <c r="P48" s="28"/>
    </row>
    <row r="49" spans="1:18" s="24" customFormat="1" x14ac:dyDescent="0.25">
      <c r="A49" s="7">
        <f t="shared" si="1"/>
        <v>36</v>
      </c>
      <c r="B49" s="105" t="s">
        <v>361</v>
      </c>
      <c r="C49" s="23" t="s">
        <v>146</v>
      </c>
      <c r="D49" s="8" t="s">
        <v>13</v>
      </c>
      <c r="E49" s="36">
        <v>7</v>
      </c>
      <c r="F49" s="27"/>
      <c r="G49" s="27"/>
      <c r="H49" s="37"/>
      <c r="I49" s="37"/>
      <c r="J49" s="37"/>
      <c r="K49" s="112"/>
      <c r="L49" s="112"/>
      <c r="M49" s="27"/>
      <c r="N49" s="27"/>
      <c r="O49" s="27"/>
      <c r="P49" s="28"/>
    </row>
    <row r="50" spans="1:18" s="24" customFormat="1" x14ac:dyDescent="0.25">
      <c r="A50" s="7">
        <f t="shared" si="1"/>
        <v>37</v>
      </c>
      <c r="B50" s="105" t="s">
        <v>361</v>
      </c>
      <c r="C50" s="23" t="s">
        <v>147</v>
      </c>
      <c r="D50" s="8" t="s">
        <v>13</v>
      </c>
      <c r="E50" s="36">
        <v>14</v>
      </c>
      <c r="F50" s="27"/>
      <c r="G50" s="27"/>
      <c r="H50" s="37"/>
      <c r="I50" s="37"/>
      <c r="J50" s="37"/>
      <c r="K50" s="112"/>
      <c r="L50" s="112"/>
      <c r="M50" s="27"/>
      <c r="N50" s="27"/>
      <c r="O50" s="27"/>
      <c r="P50" s="28"/>
    </row>
    <row r="51" spans="1:18" s="24" customFormat="1" ht="25.5" x14ac:dyDescent="0.25">
      <c r="A51" s="7">
        <f t="shared" si="1"/>
        <v>38</v>
      </c>
      <c r="B51" s="105" t="s">
        <v>361</v>
      </c>
      <c r="C51" s="23" t="s">
        <v>252</v>
      </c>
      <c r="D51" s="8" t="s">
        <v>13</v>
      </c>
      <c r="E51" s="36">
        <v>30</v>
      </c>
      <c r="F51" s="27"/>
      <c r="G51" s="27"/>
      <c r="H51" s="37"/>
      <c r="I51" s="37"/>
      <c r="J51" s="37"/>
      <c r="K51" s="112"/>
      <c r="L51" s="112"/>
      <c r="M51" s="27"/>
      <c r="N51" s="27"/>
      <c r="O51" s="27"/>
      <c r="P51" s="28"/>
    </row>
    <row r="52" spans="1:18" s="24" customFormat="1" x14ac:dyDescent="0.25">
      <c r="A52" s="7">
        <f t="shared" si="1"/>
        <v>39</v>
      </c>
      <c r="B52" s="105" t="s">
        <v>361</v>
      </c>
      <c r="C52" s="23" t="s">
        <v>148</v>
      </c>
      <c r="D52" s="8" t="s">
        <v>13</v>
      </c>
      <c r="E52" s="36">
        <v>8</v>
      </c>
      <c r="F52" s="27"/>
      <c r="G52" s="27"/>
      <c r="H52" s="37"/>
      <c r="I52" s="37"/>
      <c r="J52" s="37"/>
      <c r="K52" s="112"/>
      <c r="L52" s="112"/>
      <c r="M52" s="27"/>
      <c r="N52" s="27"/>
      <c r="O52" s="27"/>
      <c r="P52" s="28"/>
    </row>
    <row r="53" spans="1:18" s="24" customFormat="1" x14ac:dyDescent="0.25">
      <c r="A53" s="7">
        <f t="shared" si="1"/>
        <v>40</v>
      </c>
      <c r="B53" s="105" t="s">
        <v>361</v>
      </c>
      <c r="C53" s="23" t="s">
        <v>149</v>
      </c>
      <c r="D53" s="8" t="s">
        <v>13</v>
      </c>
      <c r="E53" s="36">
        <v>8</v>
      </c>
      <c r="F53" s="27"/>
      <c r="G53" s="27"/>
      <c r="H53" s="37"/>
      <c r="I53" s="37"/>
      <c r="J53" s="37"/>
      <c r="K53" s="112"/>
      <c r="L53" s="112"/>
      <c r="M53" s="27"/>
      <c r="N53" s="27"/>
      <c r="O53" s="27"/>
      <c r="P53" s="28"/>
    </row>
    <row r="54" spans="1:18" s="24" customFormat="1" x14ac:dyDescent="0.25">
      <c r="A54" s="7">
        <f t="shared" si="1"/>
        <v>41</v>
      </c>
      <c r="B54" s="105" t="s">
        <v>361</v>
      </c>
      <c r="C54" s="23" t="s">
        <v>150</v>
      </c>
      <c r="D54" s="8" t="s">
        <v>13</v>
      </c>
      <c r="E54" s="36">
        <v>3</v>
      </c>
      <c r="F54" s="27"/>
      <c r="G54" s="27"/>
      <c r="H54" s="37"/>
      <c r="I54" s="37"/>
      <c r="J54" s="37"/>
      <c r="K54" s="112"/>
      <c r="L54" s="112"/>
      <c r="M54" s="27"/>
      <c r="N54" s="27"/>
      <c r="O54" s="27"/>
      <c r="P54" s="28"/>
    </row>
    <row r="55" spans="1:18" s="24" customFormat="1" x14ac:dyDescent="0.25">
      <c r="A55" s="7">
        <f t="shared" si="1"/>
        <v>42</v>
      </c>
      <c r="B55" s="105" t="s">
        <v>361</v>
      </c>
      <c r="C55" s="23" t="s">
        <v>151</v>
      </c>
      <c r="D55" s="8" t="s">
        <v>13</v>
      </c>
      <c r="E55" s="36">
        <v>7</v>
      </c>
      <c r="F55" s="27"/>
      <c r="G55" s="27"/>
      <c r="H55" s="37"/>
      <c r="I55" s="37"/>
      <c r="J55" s="37"/>
      <c r="K55" s="112"/>
      <c r="L55" s="112"/>
      <c r="M55" s="27"/>
      <c r="N55" s="27"/>
      <c r="O55" s="27"/>
      <c r="P55" s="28"/>
    </row>
    <row r="56" spans="1:18" s="24" customFormat="1" x14ac:dyDescent="0.25">
      <c r="A56" s="7">
        <f t="shared" si="1"/>
        <v>43</v>
      </c>
      <c r="B56" s="105" t="s">
        <v>361</v>
      </c>
      <c r="C56" s="23" t="s">
        <v>152</v>
      </c>
      <c r="D56" s="8" t="s">
        <v>13</v>
      </c>
      <c r="E56" s="36">
        <v>4</v>
      </c>
      <c r="F56" s="27"/>
      <c r="G56" s="27"/>
      <c r="H56" s="37"/>
      <c r="I56" s="37"/>
      <c r="J56" s="37"/>
      <c r="K56" s="112"/>
      <c r="L56" s="112"/>
      <c r="M56" s="27"/>
      <c r="N56" s="27"/>
      <c r="O56" s="27"/>
      <c r="P56" s="28"/>
    </row>
    <row r="57" spans="1:18" s="24" customFormat="1" x14ac:dyDescent="0.25">
      <c r="A57" s="7">
        <f t="shared" si="1"/>
        <v>44</v>
      </c>
      <c r="B57" s="105" t="s">
        <v>361</v>
      </c>
      <c r="C57" s="23" t="s">
        <v>153</v>
      </c>
      <c r="D57" s="8" t="s">
        <v>13</v>
      </c>
      <c r="E57" s="36">
        <v>1</v>
      </c>
      <c r="F57" s="27"/>
      <c r="G57" s="27"/>
      <c r="H57" s="37"/>
      <c r="I57" s="37"/>
      <c r="J57" s="37"/>
      <c r="K57" s="112"/>
      <c r="L57" s="112"/>
      <c r="M57" s="27"/>
      <c r="N57" s="27"/>
      <c r="O57" s="27"/>
      <c r="P57" s="28"/>
    </row>
    <row r="58" spans="1:18" s="24" customFormat="1" x14ac:dyDescent="0.25">
      <c r="A58" s="7">
        <f t="shared" si="1"/>
        <v>45</v>
      </c>
      <c r="B58" s="105" t="s">
        <v>361</v>
      </c>
      <c r="C58" s="23" t="s">
        <v>154</v>
      </c>
      <c r="D58" s="8" t="s">
        <v>13</v>
      </c>
      <c r="E58" s="36">
        <v>3</v>
      </c>
      <c r="F58" s="27"/>
      <c r="G58" s="27"/>
      <c r="H58" s="37"/>
      <c r="I58" s="37"/>
      <c r="J58" s="37"/>
      <c r="K58" s="112"/>
      <c r="L58" s="112"/>
      <c r="M58" s="27"/>
      <c r="N58" s="27"/>
      <c r="O58" s="27"/>
      <c r="P58" s="28"/>
    </row>
    <row r="59" spans="1:18" s="24" customFormat="1" x14ac:dyDescent="0.25">
      <c r="A59" s="7">
        <f t="shared" si="1"/>
        <v>46</v>
      </c>
      <c r="B59" s="105" t="s">
        <v>361</v>
      </c>
      <c r="C59" s="23" t="s">
        <v>155</v>
      </c>
      <c r="D59" s="8" t="s">
        <v>13</v>
      </c>
      <c r="E59" s="36">
        <v>5</v>
      </c>
      <c r="F59" s="27"/>
      <c r="G59" s="27"/>
      <c r="H59" s="37"/>
      <c r="I59" s="37"/>
      <c r="J59" s="37"/>
      <c r="K59" s="112"/>
      <c r="L59" s="112"/>
      <c r="M59" s="27"/>
      <c r="N59" s="27"/>
      <c r="O59" s="27"/>
      <c r="P59" s="28"/>
    </row>
    <row r="60" spans="1:18" s="24" customFormat="1" x14ac:dyDescent="0.25">
      <c r="A60" s="7">
        <f t="shared" si="1"/>
        <v>47</v>
      </c>
      <c r="B60" s="105" t="s">
        <v>361</v>
      </c>
      <c r="C60" s="23" t="s">
        <v>156</v>
      </c>
      <c r="D60" s="8" t="s">
        <v>13</v>
      </c>
      <c r="E60" s="36">
        <v>4</v>
      </c>
      <c r="F60" s="27"/>
      <c r="G60" s="27"/>
      <c r="H60" s="37"/>
      <c r="I60" s="37"/>
      <c r="J60" s="37"/>
      <c r="K60" s="112"/>
      <c r="L60" s="112"/>
      <c r="M60" s="27"/>
      <c r="N60" s="27"/>
      <c r="O60" s="27"/>
      <c r="P60" s="28"/>
    </row>
    <row r="61" spans="1:18" s="24" customFormat="1" x14ac:dyDescent="0.25">
      <c r="A61" s="7">
        <f t="shared" si="1"/>
        <v>48</v>
      </c>
      <c r="B61" s="105" t="s">
        <v>361</v>
      </c>
      <c r="C61" s="23" t="s">
        <v>157</v>
      </c>
      <c r="D61" s="8" t="s">
        <v>13</v>
      </c>
      <c r="E61" s="36">
        <v>4</v>
      </c>
      <c r="F61" s="27"/>
      <c r="G61" s="27"/>
      <c r="H61" s="37"/>
      <c r="I61" s="37"/>
      <c r="J61" s="37"/>
      <c r="K61" s="112"/>
      <c r="L61" s="112"/>
      <c r="M61" s="27"/>
      <c r="N61" s="27"/>
      <c r="O61" s="27"/>
      <c r="P61" s="28"/>
    </row>
    <row r="62" spans="1:18" s="24" customFormat="1" x14ac:dyDescent="0.25">
      <c r="A62" s="7">
        <f t="shared" si="1"/>
        <v>49</v>
      </c>
      <c r="B62" s="105" t="s">
        <v>361</v>
      </c>
      <c r="C62" s="23" t="s">
        <v>158</v>
      </c>
      <c r="D62" s="8" t="s">
        <v>4</v>
      </c>
      <c r="E62" s="36">
        <v>140</v>
      </c>
      <c r="F62" s="27"/>
      <c r="G62" s="27"/>
      <c r="H62" s="37"/>
      <c r="I62" s="37"/>
      <c r="J62" s="37"/>
      <c r="K62" s="112"/>
      <c r="L62" s="112"/>
      <c r="M62" s="27"/>
      <c r="N62" s="27"/>
      <c r="O62" s="27"/>
      <c r="P62" s="28"/>
    </row>
    <row r="63" spans="1:18" x14ac:dyDescent="0.25">
      <c r="A63" s="7">
        <f t="shared" si="1"/>
        <v>50</v>
      </c>
      <c r="B63" s="105"/>
      <c r="C63" s="10" t="s">
        <v>347</v>
      </c>
      <c r="D63" s="42" t="s">
        <v>302</v>
      </c>
      <c r="E63" s="31">
        <v>2</v>
      </c>
      <c r="F63" s="27"/>
      <c r="G63" s="27"/>
      <c r="H63" s="29"/>
      <c r="I63" s="29"/>
      <c r="J63" s="29"/>
      <c r="K63" s="112"/>
      <c r="L63" s="112"/>
      <c r="M63" s="27"/>
      <c r="N63" s="27"/>
      <c r="O63" s="27"/>
      <c r="P63" s="28"/>
    </row>
    <row r="64" spans="1:18" s="16" customFormat="1" ht="14.25" x14ac:dyDescent="0.2">
      <c r="A64" s="12"/>
      <c r="B64" s="67"/>
      <c r="C64" s="67" t="s">
        <v>17</v>
      </c>
      <c r="D64" s="13"/>
      <c r="E64" s="13"/>
      <c r="F64" s="13"/>
      <c r="G64" s="13"/>
      <c r="H64" s="13"/>
      <c r="I64" s="13"/>
      <c r="J64" s="13"/>
      <c r="K64" s="13"/>
      <c r="L64" s="14">
        <f>SUM(L14:L63)</f>
        <v>0</v>
      </c>
      <c r="M64" s="14">
        <f>SUM(M14:M63)</f>
        <v>0</v>
      </c>
      <c r="N64" s="14">
        <f>SUM(N14:N63)</f>
        <v>0</v>
      </c>
      <c r="O64" s="14">
        <f>SUM(O14:O63)</f>
        <v>0</v>
      </c>
      <c r="P64" s="15">
        <f>SUM(P14:P63)</f>
        <v>0</v>
      </c>
      <c r="Q64" s="38"/>
      <c r="R64" s="35"/>
    </row>
    <row r="65" spans="1:19" s="16" customFormat="1" ht="14.25" x14ac:dyDescent="0.2">
      <c r="A65" s="7"/>
      <c r="B65" s="30"/>
      <c r="C65" s="30" t="s">
        <v>338</v>
      </c>
      <c r="D65" s="8" t="s">
        <v>302</v>
      </c>
      <c r="E65" s="31">
        <v>6</v>
      </c>
      <c r="F65" s="111"/>
      <c r="G65" s="111"/>
      <c r="H65" s="27"/>
      <c r="I65" s="27"/>
      <c r="J65" s="37"/>
      <c r="K65" s="113"/>
      <c r="L65" s="27"/>
      <c r="M65" s="27"/>
      <c r="N65" s="27">
        <f>ROUND(N64*E65/100,2)</f>
        <v>0</v>
      </c>
      <c r="O65" s="27"/>
      <c r="P65" s="28">
        <f t="shared" ref="P65" si="2">SUM(M65:O65)</f>
        <v>0</v>
      </c>
    </row>
    <row r="66" spans="1:19" s="16" customFormat="1" ht="14.25" x14ac:dyDescent="0.2">
      <c r="A66" s="12"/>
      <c r="B66" s="67"/>
      <c r="C66" s="67" t="s">
        <v>303</v>
      </c>
      <c r="D66" s="13"/>
      <c r="E66" s="13"/>
      <c r="F66" s="13"/>
      <c r="G66" s="13"/>
      <c r="H66" s="13"/>
      <c r="I66" s="13"/>
      <c r="J66" s="13"/>
      <c r="K66" s="13"/>
      <c r="L66" s="14">
        <f>L64+L65</f>
        <v>0</v>
      </c>
      <c r="M66" s="14">
        <f>M64+M65</f>
        <v>0</v>
      </c>
      <c r="N66" s="14">
        <f t="shared" ref="N66:P66" si="3">N64+N65</f>
        <v>0</v>
      </c>
      <c r="O66" s="14">
        <f t="shared" si="3"/>
        <v>0</v>
      </c>
      <c r="P66" s="15">
        <f t="shared" si="3"/>
        <v>0</v>
      </c>
      <c r="Q66" s="38"/>
      <c r="R66" s="38"/>
      <c r="S66" s="38"/>
    </row>
    <row r="68" spans="1:19" x14ac:dyDescent="0.25">
      <c r="N68" s="132" t="s">
        <v>371</v>
      </c>
      <c r="O68" s="132"/>
      <c r="P68" s="133">
        <f>P66</f>
        <v>0</v>
      </c>
    </row>
    <row r="71" spans="1:19" ht="15.75" customHeight="1" x14ac:dyDescent="0.25"/>
    <row r="72" spans="1:19" s="17" customFormat="1" x14ac:dyDescent="0.25">
      <c r="A72" s="17" t="str">
        <f>'0'!A42</f>
        <v>Sastādīja:                                                        _____________   2016.g.___.____________</v>
      </c>
      <c r="B72" s="1"/>
      <c r="I72" s="17" t="str">
        <f>'0'!I42</f>
        <v>Pārbaudīja:                                                     _____________   2016.g.___.____________</v>
      </c>
    </row>
    <row r="74" spans="1:19" s="18" customFormat="1" x14ac:dyDescent="0.25">
      <c r="A74" s="18" t="str">
        <f>'0'!A44</f>
        <v>Sertifikāta Nr.:</v>
      </c>
      <c r="B74" s="1"/>
      <c r="I74" s="18" t="str">
        <f>'0'!I44</f>
        <v>Sertifikāta Nr.:</v>
      </c>
    </row>
  </sheetData>
  <mergeCells count="9">
    <mergeCell ref="A6:P6"/>
    <mergeCell ref="A7:P7"/>
    <mergeCell ref="A10:A11"/>
    <mergeCell ref="C10:C11"/>
    <mergeCell ref="D10:D11"/>
    <mergeCell ref="E10:E11"/>
    <mergeCell ref="B10:B11"/>
    <mergeCell ref="F10:K10"/>
    <mergeCell ref="L10:P10"/>
  </mergeCells>
  <pageMargins left="0.25" right="0.25" top="0.75" bottom="0.75" header="0.3" footer="0.3"/>
  <pageSetup paperSize="9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>
      <selection activeCell="F14" sqref="F14:Q29"/>
    </sheetView>
  </sheetViews>
  <sheetFormatPr defaultRowHeight="15" x14ac:dyDescent="0.25"/>
  <cols>
    <col min="1" max="1" width="5.7109375" style="1" customWidth="1"/>
    <col min="2" max="2" width="7.5703125" style="1" bestFit="1" customWidth="1"/>
    <col min="3" max="3" width="31.7109375" style="1" customWidth="1"/>
    <col min="4" max="4" width="15" style="1" customWidth="1"/>
    <col min="5" max="5" width="9.140625" style="1"/>
    <col min="6" max="6" width="10.42578125" style="1" bestFit="1" customWidth="1"/>
    <col min="7" max="8" width="10.42578125" style="1" customWidth="1"/>
    <col min="9" max="9" width="10.5703125" style="1" customWidth="1"/>
    <col min="10" max="10" width="10.28515625" style="1" customWidth="1"/>
    <col min="11" max="11" width="10.85546875" style="1" bestFit="1" customWidth="1"/>
    <col min="12" max="13" width="10.85546875" style="1" customWidth="1"/>
    <col min="14" max="14" width="12" style="1" customWidth="1"/>
    <col min="15" max="15" width="11.7109375" style="1" customWidth="1"/>
    <col min="16" max="16" width="12.42578125" style="1" customWidth="1"/>
    <col min="17" max="17" width="11.7109375" style="1" customWidth="1"/>
    <col min="18" max="16384" width="9.140625" style="1"/>
  </cols>
  <sheetData>
    <row r="1" spans="1:17" x14ac:dyDescent="0.25">
      <c r="A1" s="17" t="str">
        <f>'Kopsavilkuma aprekini'!B1</f>
        <v>Būves nosaukums: Kultūras un sadzīves ēka</v>
      </c>
      <c r="B1" s="17"/>
    </row>
    <row r="2" spans="1:17" x14ac:dyDescent="0.25">
      <c r="A2" s="17" t="str">
        <f>'Kopsavilkuma aprekini'!B2</f>
        <v>Objekta nosaukums: Ēkas daļas vienkāršotā atjaunošana</v>
      </c>
      <c r="B2" s="17"/>
    </row>
    <row r="3" spans="1:17" x14ac:dyDescent="0.25">
      <c r="A3" s="17" t="str">
        <f>'Kopsavilkuma aprekini'!B3</f>
        <v>Objekta adrese: Gaismas iela 17c, Ķekava, Ķekavas pagasts, Ķekavas novads</v>
      </c>
      <c r="B3" s="17"/>
    </row>
    <row r="4" spans="1:17" x14ac:dyDescent="0.25">
      <c r="A4" s="17" t="str">
        <f>'Kopsavilkuma aprekini'!B4</f>
        <v>Pasūtījuma Nr.:</v>
      </c>
      <c r="B4" s="17"/>
    </row>
    <row r="6" spans="1:17" ht="15.75" x14ac:dyDescent="0.25">
      <c r="A6" s="143" t="s">
        <v>24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</row>
    <row r="7" spans="1:17" x14ac:dyDescent="0.25">
      <c r="A7" s="147" t="str">
        <f>'Kopsavilkuma aprekini'!$D$20</f>
        <v>Ugunsgrēka trauksmes un atklāšanas sistēma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</row>
    <row r="8" spans="1:17" x14ac:dyDescent="0.25">
      <c r="K8" s="3"/>
      <c r="L8" s="3"/>
      <c r="M8" s="3"/>
      <c r="N8" s="20"/>
      <c r="O8" s="21" t="str">
        <f>'0'!$N$8</f>
        <v>Tāmes izmaksas</v>
      </c>
      <c r="P8" s="68">
        <f>Q32</f>
        <v>0</v>
      </c>
      <c r="Q8" s="22" t="s">
        <v>6</v>
      </c>
    </row>
    <row r="9" spans="1:17" x14ac:dyDescent="0.25">
      <c r="C9" s="103" t="str">
        <f>'0'!$C$9</f>
        <v>Tāme sastādīta 2016.gada tirgus cenās, pamatojoties uz AR, IN, ŪK, AVS, UAS daļas rasējumiem.</v>
      </c>
      <c r="K9" s="3"/>
      <c r="L9" s="3"/>
      <c r="M9" s="3"/>
      <c r="N9" s="20"/>
      <c r="O9" s="21"/>
      <c r="P9" s="68"/>
      <c r="Q9" s="21" t="str">
        <f>'0'!$P$9</f>
        <v>Tāme sastādīta 2016.gada ____.___________</v>
      </c>
    </row>
    <row r="10" spans="1:17" x14ac:dyDescent="0.25">
      <c r="A10" s="141" t="s">
        <v>7</v>
      </c>
      <c r="B10" s="145" t="s">
        <v>327</v>
      </c>
      <c r="C10" s="141" t="s">
        <v>8</v>
      </c>
      <c r="D10" s="145" t="s">
        <v>159</v>
      </c>
      <c r="E10" s="141" t="s">
        <v>2</v>
      </c>
      <c r="F10" s="141" t="s">
        <v>9</v>
      </c>
      <c r="G10" s="135" t="s">
        <v>330</v>
      </c>
      <c r="H10" s="136"/>
      <c r="I10" s="136"/>
      <c r="J10" s="136"/>
      <c r="K10" s="136"/>
      <c r="L10" s="137"/>
      <c r="M10" s="135" t="s">
        <v>331</v>
      </c>
      <c r="N10" s="136"/>
      <c r="O10" s="136"/>
      <c r="P10" s="136"/>
      <c r="Q10" s="137"/>
    </row>
    <row r="11" spans="1:17" ht="38.25" x14ac:dyDescent="0.25">
      <c r="A11" s="141"/>
      <c r="B11" s="146"/>
      <c r="C11" s="141"/>
      <c r="D11" s="146"/>
      <c r="E11" s="141"/>
      <c r="F11" s="141"/>
      <c r="G11" s="95" t="s">
        <v>328</v>
      </c>
      <c r="H11" s="95" t="s">
        <v>329</v>
      </c>
      <c r="I11" s="95" t="s">
        <v>332</v>
      </c>
      <c r="J11" s="95" t="s">
        <v>333</v>
      </c>
      <c r="K11" s="95" t="s">
        <v>334</v>
      </c>
      <c r="L11" s="95" t="s">
        <v>336</v>
      </c>
      <c r="M11" s="95" t="s">
        <v>335</v>
      </c>
      <c r="N11" s="95" t="s">
        <v>332</v>
      </c>
      <c r="O11" s="95" t="s">
        <v>333</v>
      </c>
      <c r="P11" s="95" t="s">
        <v>334</v>
      </c>
      <c r="Q11" s="114" t="s">
        <v>337</v>
      </c>
    </row>
    <row r="12" spans="1:17" x14ac:dyDescent="0.25">
      <c r="A12" s="19">
        <v>1</v>
      </c>
      <c r="B12" s="65">
        <f>A12+1</f>
        <v>2</v>
      </c>
      <c r="C12" s="65">
        <f t="shared" ref="C12:Q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  <c r="Q12" s="65">
        <f t="shared" si="0"/>
        <v>17</v>
      </c>
    </row>
    <row r="13" spans="1:17" x14ac:dyDescent="0.25">
      <c r="A13" s="4"/>
      <c r="B13" s="104"/>
      <c r="C13" s="33"/>
      <c r="D13" s="6"/>
      <c r="E13" s="6"/>
      <c r="F13" s="31"/>
      <c r="G13" s="115"/>
      <c r="H13" s="115"/>
      <c r="I13" s="25"/>
      <c r="J13" s="25"/>
      <c r="K13" s="25"/>
      <c r="L13" s="25"/>
      <c r="M13" s="25"/>
      <c r="N13" s="25"/>
      <c r="O13" s="25"/>
      <c r="P13" s="25"/>
      <c r="Q13" s="26"/>
    </row>
    <row r="14" spans="1:17" s="24" customFormat="1" x14ac:dyDescent="0.25">
      <c r="A14" s="7">
        <v>1</v>
      </c>
      <c r="B14" s="105" t="s">
        <v>362</v>
      </c>
      <c r="C14" s="23" t="s">
        <v>202</v>
      </c>
      <c r="D14" s="50" t="s">
        <v>216</v>
      </c>
      <c r="E14" s="8" t="s">
        <v>13</v>
      </c>
      <c r="F14" s="31"/>
      <c r="G14" s="27"/>
      <c r="H14" s="27"/>
      <c r="I14" s="37"/>
      <c r="J14" s="37"/>
      <c r="K14" s="37"/>
      <c r="L14" s="112"/>
      <c r="M14" s="112"/>
      <c r="N14" s="27"/>
      <c r="O14" s="27"/>
      <c r="P14" s="27"/>
      <c r="Q14" s="28"/>
    </row>
    <row r="15" spans="1:17" s="24" customFormat="1" x14ac:dyDescent="0.25">
      <c r="A15" s="7">
        <f t="shared" ref="A15:A29" si="1">A14+1</f>
        <v>2</v>
      </c>
      <c r="B15" s="105" t="s">
        <v>362</v>
      </c>
      <c r="C15" s="23" t="s">
        <v>203</v>
      </c>
      <c r="D15" s="8" t="s">
        <v>217</v>
      </c>
      <c r="E15" s="8" t="s">
        <v>13</v>
      </c>
      <c r="F15" s="31"/>
      <c r="G15" s="27"/>
      <c r="H15" s="27"/>
      <c r="I15" s="37"/>
      <c r="J15" s="37"/>
      <c r="K15" s="37"/>
      <c r="L15" s="112"/>
      <c r="M15" s="112"/>
      <c r="N15" s="27"/>
      <c r="O15" s="27"/>
      <c r="P15" s="27"/>
      <c r="Q15" s="28"/>
    </row>
    <row r="16" spans="1:17" s="24" customFormat="1" x14ac:dyDescent="0.25">
      <c r="A16" s="7">
        <f t="shared" si="1"/>
        <v>3</v>
      </c>
      <c r="B16" s="105" t="s">
        <v>362</v>
      </c>
      <c r="C16" s="23" t="s">
        <v>204</v>
      </c>
      <c r="D16" s="8" t="s">
        <v>218</v>
      </c>
      <c r="E16" s="8" t="s">
        <v>13</v>
      </c>
      <c r="F16" s="31"/>
      <c r="G16" s="27"/>
      <c r="H16" s="27"/>
      <c r="I16" s="37"/>
      <c r="J16" s="37"/>
      <c r="K16" s="37"/>
      <c r="L16" s="112"/>
      <c r="M16" s="112"/>
      <c r="N16" s="27"/>
      <c r="O16" s="27"/>
      <c r="P16" s="27"/>
      <c r="Q16" s="28"/>
    </row>
    <row r="17" spans="1:20" s="24" customFormat="1" x14ac:dyDescent="0.25">
      <c r="A17" s="7">
        <f t="shared" si="1"/>
        <v>4</v>
      </c>
      <c r="B17" s="105" t="s">
        <v>362</v>
      </c>
      <c r="C17" s="23" t="s">
        <v>205</v>
      </c>
      <c r="D17" s="8" t="s">
        <v>219</v>
      </c>
      <c r="E17" s="8" t="s">
        <v>13</v>
      </c>
      <c r="F17" s="31"/>
      <c r="G17" s="27"/>
      <c r="H17" s="27"/>
      <c r="I17" s="37"/>
      <c r="J17" s="37"/>
      <c r="K17" s="37"/>
      <c r="L17" s="112"/>
      <c r="M17" s="112"/>
      <c r="N17" s="27"/>
      <c r="O17" s="27"/>
      <c r="P17" s="27"/>
      <c r="Q17" s="28"/>
    </row>
    <row r="18" spans="1:20" s="24" customFormat="1" x14ac:dyDescent="0.25">
      <c r="A18" s="7">
        <f t="shared" si="1"/>
        <v>5</v>
      </c>
      <c r="B18" s="105" t="s">
        <v>362</v>
      </c>
      <c r="C18" s="23" t="s">
        <v>206</v>
      </c>
      <c r="D18" s="8" t="s">
        <v>220</v>
      </c>
      <c r="E18" s="8" t="s">
        <v>13</v>
      </c>
      <c r="F18" s="31"/>
      <c r="G18" s="27"/>
      <c r="H18" s="27"/>
      <c r="I18" s="37"/>
      <c r="J18" s="37"/>
      <c r="K18" s="37"/>
      <c r="L18" s="112"/>
      <c r="M18" s="112"/>
      <c r="N18" s="27"/>
      <c r="O18" s="27"/>
      <c r="P18" s="27"/>
      <c r="Q18" s="28"/>
    </row>
    <row r="19" spans="1:20" s="24" customFormat="1" x14ac:dyDescent="0.25">
      <c r="A19" s="7">
        <f t="shared" si="1"/>
        <v>6</v>
      </c>
      <c r="B19" s="105" t="s">
        <v>362</v>
      </c>
      <c r="C19" s="23" t="s">
        <v>207</v>
      </c>
      <c r="D19" s="8" t="s">
        <v>221</v>
      </c>
      <c r="E19" s="8" t="s">
        <v>13</v>
      </c>
      <c r="F19" s="31"/>
      <c r="G19" s="27"/>
      <c r="H19" s="27"/>
      <c r="I19" s="37"/>
      <c r="J19" s="37"/>
      <c r="K19" s="37"/>
      <c r="L19" s="112"/>
      <c r="M19" s="112"/>
      <c r="N19" s="27"/>
      <c r="O19" s="27"/>
      <c r="P19" s="27"/>
      <c r="Q19" s="28"/>
    </row>
    <row r="20" spans="1:20" s="24" customFormat="1" x14ac:dyDescent="0.25">
      <c r="A20" s="7">
        <f t="shared" si="1"/>
        <v>7</v>
      </c>
      <c r="B20" s="105" t="s">
        <v>362</v>
      </c>
      <c r="C20" s="23" t="s">
        <v>208</v>
      </c>
      <c r="D20" s="8" t="s">
        <v>222</v>
      </c>
      <c r="E20" s="8" t="s">
        <v>13</v>
      </c>
      <c r="F20" s="31"/>
      <c r="G20" s="27"/>
      <c r="H20" s="27"/>
      <c r="I20" s="37"/>
      <c r="J20" s="37"/>
      <c r="K20" s="37"/>
      <c r="L20" s="112"/>
      <c r="M20" s="112"/>
      <c r="N20" s="27"/>
      <c r="O20" s="27"/>
      <c r="P20" s="27"/>
      <c r="Q20" s="28"/>
    </row>
    <row r="21" spans="1:20" s="24" customFormat="1" x14ac:dyDescent="0.25">
      <c r="A21" s="7">
        <f t="shared" si="1"/>
        <v>8</v>
      </c>
      <c r="B21" s="105" t="s">
        <v>362</v>
      </c>
      <c r="C21" s="23" t="s">
        <v>209</v>
      </c>
      <c r="D21" s="8" t="s">
        <v>223</v>
      </c>
      <c r="E21" s="8" t="s">
        <v>13</v>
      </c>
      <c r="F21" s="31"/>
      <c r="G21" s="27"/>
      <c r="H21" s="27"/>
      <c r="I21" s="37"/>
      <c r="J21" s="37"/>
      <c r="K21" s="37"/>
      <c r="L21" s="112"/>
      <c r="M21" s="112"/>
      <c r="N21" s="27"/>
      <c r="O21" s="27"/>
      <c r="P21" s="27"/>
      <c r="Q21" s="28"/>
    </row>
    <row r="22" spans="1:20" s="24" customFormat="1" x14ac:dyDescent="0.25">
      <c r="A22" s="7">
        <f t="shared" si="1"/>
        <v>9</v>
      </c>
      <c r="B22" s="105" t="s">
        <v>362</v>
      </c>
      <c r="C22" s="23" t="s">
        <v>210</v>
      </c>
      <c r="D22" s="8" t="s">
        <v>224</v>
      </c>
      <c r="E22" s="8" t="s">
        <v>4</v>
      </c>
      <c r="F22" s="31"/>
      <c r="G22" s="27"/>
      <c r="H22" s="27"/>
      <c r="I22" s="37"/>
      <c r="J22" s="37"/>
      <c r="K22" s="37"/>
      <c r="L22" s="112"/>
      <c r="M22" s="112"/>
      <c r="N22" s="27"/>
      <c r="O22" s="27"/>
      <c r="P22" s="27"/>
      <c r="Q22" s="28"/>
    </row>
    <row r="23" spans="1:20" s="24" customFormat="1" x14ac:dyDescent="0.25">
      <c r="A23" s="7">
        <f t="shared" si="1"/>
        <v>10</v>
      </c>
      <c r="B23" s="105" t="s">
        <v>362</v>
      </c>
      <c r="C23" s="23" t="s">
        <v>210</v>
      </c>
      <c r="D23" s="8" t="s">
        <v>225</v>
      </c>
      <c r="E23" s="8" t="s">
        <v>4</v>
      </c>
      <c r="F23" s="31"/>
      <c r="G23" s="27"/>
      <c r="H23" s="27"/>
      <c r="I23" s="37"/>
      <c r="J23" s="37"/>
      <c r="K23" s="37"/>
      <c r="L23" s="112"/>
      <c r="M23" s="112"/>
      <c r="N23" s="27"/>
      <c r="O23" s="27"/>
      <c r="P23" s="27"/>
      <c r="Q23" s="28"/>
    </row>
    <row r="24" spans="1:20" s="24" customFormat="1" x14ac:dyDescent="0.25">
      <c r="A24" s="7">
        <f t="shared" si="1"/>
        <v>11</v>
      </c>
      <c r="B24" s="105" t="s">
        <v>362</v>
      </c>
      <c r="C24" s="23" t="s">
        <v>211</v>
      </c>
      <c r="D24" s="8" t="s">
        <v>226</v>
      </c>
      <c r="E24" s="8" t="s">
        <v>4</v>
      </c>
      <c r="F24" s="31"/>
      <c r="G24" s="27"/>
      <c r="H24" s="27"/>
      <c r="I24" s="37"/>
      <c r="J24" s="37"/>
      <c r="K24" s="37"/>
      <c r="L24" s="112"/>
      <c r="M24" s="112"/>
      <c r="N24" s="27"/>
      <c r="O24" s="27"/>
      <c r="P24" s="27"/>
      <c r="Q24" s="28"/>
    </row>
    <row r="25" spans="1:20" s="24" customFormat="1" x14ac:dyDescent="0.25">
      <c r="A25" s="7">
        <f t="shared" si="1"/>
        <v>12</v>
      </c>
      <c r="B25" s="105" t="s">
        <v>362</v>
      </c>
      <c r="C25" s="23" t="s">
        <v>212</v>
      </c>
      <c r="D25" s="8"/>
      <c r="E25" s="8" t="s">
        <v>4</v>
      </c>
      <c r="F25" s="31"/>
      <c r="G25" s="27"/>
      <c r="H25" s="27"/>
      <c r="I25" s="37"/>
      <c r="J25" s="37"/>
      <c r="K25" s="37"/>
      <c r="L25" s="112"/>
      <c r="M25" s="112"/>
      <c r="N25" s="27"/>
      <c r="O25" s="27"/>
      <c r="P25" s="27"/>
      <c r="Q25" s="28"/>
    </row>
    <row r="26" spans="1:20" s="24" customFormat="1" x14ac:dyDescent="0.25">
      <c r="A26" s="7">
        <f t="shared" si="1"/>
        <v>13</v>
      </c>
      <c r="B26" s="105" t="s">
        <v>362</v>
      </c>
      <c r="C26" s="23" t="s">
        <v>213</v>
      </c>
      <c r="D26" s="8"/>
      <c r="E26" s="8" t="s">
        <v>4</v>
      </c>
      <c r="F26" s="31"/>
      <c r="G26" s="27"/>
      <c r="H26" s="27"/>
      <c r="I26" s="37"/>
      <c r="J26" s="37"/>
      <c r="K26" s="37"/>
      <c r="L26" s="112"/>
      <c r="M26" s="112"/>
      <c r="N26" s="27"/>
      <c r="O26" s="27"/>
      <c r="P26" s="27"/>
      <c r="Q26" s="28"/>
    </row>
    <row r="27" spans="1:20" s="24" customFormat="1" x14ac:dyDescent="0.25">
      <c r="A27" s="7">
        <f t="shared" si="1"/>
        <v>14</v>
      </c>
      <c r="B27" s="105" t="s">
        <v>362</v>
      </c>
      <c r="C27" s="23" t="s">
        <v>214</v>
      </c>
      <c r="D27" s="8"/>
      <c r="E27" s="8" t="s">
        <v>4</v>
      </c>
      <c r="F27" s="31"/>
      <c r="G27" s="27"/>
      <c r="H27" s="27"/>
      <c r="I27" s="37"/>
      <c r="J27" s="37"/>
      <c r="K27" s="37"/>
      <c r="L27" s="112"/>
      <c r="M27" s="112"/>
      <c r="N27" s="27"/>
      <c r="O27" s="27"/>
      <c r="P27" s="27"/>
      <c r="Q27" s="28"/>
    </row>
    <row r="28" spans="1:20" s="24" customFormat="1" x14ac:dyDescent="0.25">
      <c r="A28" s="7">
        <f t="shared" si="1"/>
        <v>15</v>
      </c>
      <c r="B28" s="105" t="s">
        <v>362</v>
      </c>
      <c r="C28" s="23" t="s">
        <v>215</v>
      </c>
      <c r="D28" s="8"/>
      <c r="E28" s="8" t="s">
        <v>16</v>
      </c>
      <c r="F28" s="31"/>
      <c r="G28" s="27"/>
      <c r="H28" s="27"/>
      <c r="I28" s="37"/>
      <c r="J28" s="37"/>
      <c r="K28" s="37"/>
      <c r="L28" s="112"/>
      <c r="M28" s="112"/>
      <c r="N28" s="27"/>
      <c r="O28" s="27"/>
      <c r="P28" s="27"/>
      <c r="Q28" s="28"/>
    </row>
    <row r="29" spans="1:20" x14ac:dyDescent="0.25">
      <c r="A29" s="7">
        <f t="shared" si="1"/>
        <v>16</v>
      </c>
      <c r="B29" s="105"/>
      <c r="C29" s="10" t="s">
        <v>347</v>
      </c>
      <c r="D29" s="42"/>
      <c r="E29" s="42" t="s">
        <v>302</v>
      </c>
      <c r="F29" s="31"/>
      <c r="G29" s="27"/>
      <c r="H29" s="27"/>
      <c r="I29" s="29"/>
      <c r="J29" s="29"/>
      <c r="K29" s="29"/>
      <c r="L29" s="112"/>
      <c r="M29" s="112"/>
      <c r="N29" s="27"/>
      <c r="O29" s="27"/>
      <c r="P29" s="27"/>
      <c r="Q29" s="28"/>
      <c r="R29" s="24"/>
      <c r="S29" s="24"/>
      <c r="T29" s="24"/>
    </row>
    <row r="30" spans="1:20" s="16" customFormat="1" ht="14.25" x14ac:dyDescent="0.2">
      <c r="A30" s="12"/>
      <c r="B30" s="107"/>
      <c r="C30" s="67" t="s">
        <v>17</v>
      </c>
      <c r="D30" s="13"/>
      <c r="E30" s="13"/>
      <c r="F30" s="13"/>
      <c r="G30" s="13"/>
      <c r="H30" s="13"/>
      <c r="I30" s="13"/>
      <c r="J30" s="13"/>
      <c r="K30" s="13"/>
      <c r="L30" s="13"/>
      <c r="M30" s="14">
        <f>SUM(M14:M29)</f>
        <v>0</v>
      </c>
      <c r="N30" s="14">
        <f>SUM(N14:N29)</f>
        <v>0</v>
      </c>
      <c r="O30" s="14">
        <f>SUM(O14:O29)</f>
        <v>0</v>
      </c>
      <c r="P30" s="14">
        <f>SUM(P14:P29)</f>
        <v>0</v>
      </c>
      <c r="Q30" s="15">
        <f>SUM(Q14:Q29)</f>
        <v>0</v>
      </c>
    </row>
    <row r="31" spans="1:20" s="16" customFormat="1" ht="25.5" x14ac:dyDescent="0.2">
      <c r="A31" s="88"/>
      <c r="B31" s="108"/>
      <c r="C31" s="30" t="s">
        <v>338</v>
      </c>
      <c r="D31" s="8"/>
      <c r="E31" s="8" t="s">
        <v>302</v>
      </c>
      <c r="F31" s="31">
        <v>6</v>
      </c>
      <c r="G31" s="111"/>
      <c r="H31" s="111"/>
      <c r="I31" s="27"/>
      <c r="J31" s="27"/>
      <c r="K31" s="37"/>
      <c r="L31" s="113"/>
      <c r="M31" s="27"/>
      <c r="N31" s="27"/>
      <c r="O31" s="27">
        <f>ROUND(O30*F31/100,2)</f>
        <v>0</v>
      </c>
      <c r="P31" s="27"/>
      <c r="Q31" s="28">
        <f t="shared" ref="Q31" si="2">SUM(N31:P31)</f>
        <v>0</v>
      </c>
    </row>
    <row r="32" spans="1:20" s="16" customFormat="1" ht="14.25" x14ac:dyDescent="0.2">
      <c r="A32" s="12"/>
      <c r="B32" s="107"/>
      <c r="C32" s="67" t="s">
        <v>303</v>
      </c>
      <c r="D32" s="13"/>
      <c r="E32" s="13"/>
      <c r="F32" s="13"/>
      <c r="G32" s="13"/>
      <c r="H32" s="13"/>
      <c r="I32" s="13"/>
      <c r="J32" s="13"/>
      <c r="K32" s="13"/>
      <c r="L32" s="13"/>
      <c r="M32" s="14">
        <f>M30+M31</f>
        <v>0</v>
      </c>
      <c r="N32" s="14">
        <f>N30+N31</f>
        <v>0</v>
      </c>
      <c r="O32" s="14">
        <f t="shared" ref="O32" si="3">O30+O31</f>
        <v>0</v>
      </c>
      <c r="P32" s="14">
        <f t="shared" ref="P32" si="4">P30+P31</f>
        <v>0</v>
      </c>
      <c r="Q32" s="15">
        <f t="shared" ref="Q32" si="5">Q30+Q31</f>
        <v>0</v>
      </c>
      <c r="R32" s="38"/>
      <c r="S32" s="38"/>
    </row>
    <row r="34" spans="1:17" x14ac:dyDescent="0.25">
      <c r="O34" s="132" t="s">
        <v>371</v>
      </c>
      <c r="P34" s="132"/>
      <c r="Q34" s="133">
        <f>Q32</f>
        <v>0</v>
      </c>
    </row>
    <row r="37" spans="1:17" ht="15.75" customHeight="1" x14ac:dyDescent="0.25"/>
    <row r="38" spans="1:17" s="17" customFormat="1" ht="13.5" x14ac:dyDescent="0.25">
      <c r="A38" s="17" t="str">
        <f>'0'!A42</f>
        <v>Sastādīja:                                                        _____________   2016.g.___.____________</v>
      </c>
      <c r="J38" s="17" t="str">
        <f>'0'!I42</f>
        <v>Pārbaudīja:                                                     _____________   2016.g.___.____________</v>
      </c>
    </row>
    <row r="39" spans="1:17" x14ac:dyDescent="0.25">
      <c r="B39" s="17"/>
    </row>
    <row r="40" spans="1:17" s="18" customFormat="1" ht="13.5" x14ac:dyDescent="0.25">
      <c r="A40" s="18" t="str">
        <f>'0'!A44</f>
        <v>Sertifikāta Nr.:</v>
      </c>
      <c r="B40" s="17"/>
      <c r="J40" s="18" t="str">
        <f>'0'!I44</f>
        <v>Sertifikāta Nr.:</v>
      </c>
    </row>
    <row r="41" spans="1:17" x14ac:dyDescent="0.25">
      <c r="B41" s="17"/>
    </row>
    <row r="43" spans="1:17" x14ac:dyDescent="0.25">
      <c r="B43" s="18"/>
    </row>
    <row r="64" spans="4:4" x14ac:dyDescent="0.25">
      <c r="D64" s="17"/>
    </row>
    <row r="66" spans="4:4" x14ac:dyDescent="0.25">
      <c r="D66" s="18"/>
    </row>
  </sheetData>
  <mergeCells count="10">
    <mergeCell ref="A6:Q6"/>
    <mergeCell ref="A7:Q7"/>
    <mergeCell ref="A10:A11"/>
    <mergeCell ref="C10:C11"/>
    <mergeCell ref="E10:E11"/>
    <mergeCell ref="F10:F11"/>
    <mergeCell ref="D10:D11"/>
    <mergeCell ref="B10:B11"/>
    <mergeCell ref="M10:Q10"/>
    <mergeCell ref="G10:L10"/>
  </mergeCells>
  <pageMargins left="0.25" right="0.25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32"/>
  <sheetViews>
    <sheetView workbookViewId="0">
      <selection activeCell="C11" sqref="C11"/>
    </sheetView>
  </sheetViews>
  <sheetFormatPr defaultRowHeight="15" x14ac:dyDescent="0.25"/>
  <cols>
    <col min="1" max="1" width="2.85546875" customWidth="1"/>
    <col min="2" max="2" width="14" customWidth="1"/>
    <col min="3" max="3" width="44.140625" customWidth="1"/>
    <col min="4" max="4" width="29.42578125" customWidth="1"/>
  </cols>
  <sheetData>
    <row r="5" spans="2:4" x14ac:dyDescent="0.25">
      <c r="B5" s="69"/>
      <c r="C5" s="69"/>
      <c r="D5" s="69"/>
    </row>
    <row r="6" spans="2:4" x14ac:dyDescent="0.25">
      <c r="B6" s="69"/>
      <c r="C6" s="69"/>
      <c r="D6" s="69" t="s">
        <v>313</v>
      </c>
    </row>
    <row r="7" spans="2:4" x14ac:dyDescent="0.25">
      <c r="B7" s="69"/>
      <c r="C7" s="69"/>
      <c r="D7" s="97"/>
    </row>
    <row r="8" spans="2:4" x14ac:dyDescent="0.25">
      <c r="B8" s="69"/>
      <c r="C8" s="69"/>
      <c r="D8" s="99" t="s">
        <v>315</v>
      </c>
    </row>
    <row r="9" spans="2:4" x14ac:dyDescent="0.25">
      <c r="B9" s="69"/>
      <c r="C9" s="69"/>
      <c r="D9" s="96" t="s">
        <v>305</v>
      </c>
    </row>
    <row r="10" spans="2:4" x14ac:dyDescent="0.25">
      <c r="B10" s="69"/>
      <c r="C10" s="69"/>
      <c r="D10" s="69" t="s">
        <v>314</v>
      </c>
    </row>
    <row r="11" spans="2:4" x14ac:dyDescent="0.25">
      <c r="B11" s="69"/>
      <c r="C11" s="98" t="s">
        <v>348</v>
      </c>
      <c r="D11" s="69"/>
    </row>
    <row r="12" spans="2:4" x14ac:dyDescent="0.25">
      <c r="B12" s="69"/>
      <c r="C12" s="70"/>
      <c r="D12" s="69"/>
    </row>
    <row r="13" spans="2:4" x14ac:dyDescent="0.25">
      <c r="B13" s="69" t="s">
        <v>317</v>
      </c>
      <c r="C13" s="69"/>
      <c r="D13" s="69"/>
    </row>
    <row r="14" spans="2:4" x14ac:dyDescent="0.25">
      <c r="B14" s="69" t="s">
        <v>318</v>
      </c>
      <c r="C14" s="69"/>
      <c r="D14" s="69"/>
    </row>
    <row r="15" spans="2:4" x14ac:dyDescent="0.25">
      <c r="B15" s="69" t="s">
        <v>316</v>
      </c>
      <c r="C15" s="69"/>
      <c r="D15" s="69"/>
    </row>
    <row r="16" spans="2:4" x14ac:dyDescent="0.25">
      <c r="B16" s="69"/>
      <c r="C16" s="69"/>
      <c r="D16" s="69"/>
    </row>
    <row r="17" spans="2:4" x14ac:dyDescent="0.25">
      <c r="B17" s="69"/>
      <c r="C17" s="69"/>
      <c r="D17" s="69"/>
    </row>
    <row r="18" spans="2:4" ht="15.75" thickBot="1" x14ac:dyDescent="0.3">
      <c r="B18" s="69"/>
      <c r="C18" s="96" t="s">
        <v>306</v>
      </c>
      <c r="D18" s="69" t="s">
        <v>309</v>
      </c>
    </row>
    <row r="19" spans="2:4" ht="30" customHeight="1" thickBot="1" x14ac:dyDescent="0.3">
      <c r="B19" s="71" t="s">
        <v>7</v>
      </c>
      <c r="C19" s="72" t="s">
        <v>307</v>
      </c>
      <c r="D19" s="73" t="s">
        <v>349</v>
      </c>
    </row>
    <row r="20" spans="2:4" x14ac:dyDescent="0.25">
      <c r="B20" s="81"/>
      <c r="C20" s="74"/>
      <c r="D20" s="82"/>
    </row>
    <row r="21" spans="2:4" x14ac:dyDescent="0.25">
      <c r="B21" s="80">
        <v>1</v>
      </c>
      <c r="C21" s="76" t="s">
        <v>310</v>
      </c>
      <c r="D21" s="83">
        <f>'Kopsavilkuma aprekini'!E26</f>
        <v>0</v>
      </c>
    </row>
    <row r="22" spans="2:4" x14ac:dyDescent="0.25">
      <c r="B22" s="80"/>
      <c r="C22" s="76"/>
      <c r="D22" s="83"/>
    </row>
    <row r="23" spans="2:4" x14ac:dyDescent="0.25">
      <c r="B23" s="77"/>
      <c r="C23" s="85" t="s">
        <v>319</v>
      </c>
      <c r="D23" s="78">
        <f>SUM(D21:D22)</f>
        <v>0</v>
      </c>
    </row>
    <row r="24" spans="2:4" x14ac:dyDescent="0.25">
      <c r="B24" s="75"/>
      <c r="C24" s="100" t="s">
        <v>308</v>
      </c>
      <c r="D24" s="83">
        <f>ROUND(D23*0.21,2)</f>
        <v>0</v>
      </c>
    </row>
    <row r="25" spans="2:4" ht="15.75" thickBot="1" x14ac:dyDescent="0.3">
      <c r="B25" s="79"/>
      <c r="C25" s="101" t="s">
        <v>28</v>
      </c>
      <c r="D25" s="102">
        <f>D23+D24</f>
        <v>0</v>
      </c>
    </row>
    <row r="26" spans="2:4" x14ac:dyDescent="0.25">
      <c r="B26" s="69"/>
      <c r="C26" s="69"/>
      <c r="D26" s="69"/>
    </row>
    <row r="27" spans="2:4" x14ac:dyDescent="0.25">
      <c r="B27" s="69"/>
      <c r="C27" s="69"/>
      <c r="D27" s="69"/>
    </row>
    <row r="28" spans="2:4" x14ac:dyDescent="0.25">
      <c r="B28" s="69"/>
      <c r="C28" s="69"/>
      <c r="D28" s="69"/>
    </row>
    <row r="29" spans="2:4" s="1" customFormat="1" x14ac:dyDescent="0.25">
      <c r="B29" s="17" t="str">
        <f>PBK!B29</f>
        <v>Sastādīja:                                                        _____________   2016.g.___.____________</v>
      </c>
    </row>
    <row r="30" spans="2:4" s="1" customFormat="1" x14ac:dyDescent="0.25"/>
    <row r="31" spans="2:4" s="1" customFormat="1" x14ac:dyDescent="0.25">
      <c r="B31" s="18" t="str">
        <f>PBK!B31</f>
        <v>Sertifikāta Nr.:</v>
      </c>
    </row>
    <row r="32" spans="2:4" s="1" customFormat="1" x14ac:dyDescent="0.25"/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4"/>
  <sheetViews>
    <sheetView workbookViewId="0">
      <selection activeCell="D37" sqref="D37"/>
    </sheetView>
  </sheetViews>
  <sheetFormatPr defaultRowHeight="15" x14ac:dyDescent="0.25"/>
  <cols>
    <col min="1" max="1" width="4" style="1" customWidth="1"/>
    <col min="2" max="3" width="7" style="1" customWidth="1"/>
    <col min="4" max="4" width="43.5703125" style="1" customWidth="1"/>
    <col min="5" max="5" width="13.7109375" style="1" customWidth="1"/>
    <col min="6" max="9" width="11.85546875" style="1" customWidth="1"/>
    <col min="10" max="16384" width="9.140625" style="1"/>
  </cols>
  <sheetData>
    <row r="1" spans="2:9" x14ac:dyDescent="0.25">
      <c r="B1" s="17" t="s">
        <v>317</v>
      </c>
      <c r="C1" s="17"/>
    </row>
    <row r="2" spans="2:9" x14ac:dyDescent="0.25">
      <c r="B2" s="17" t="s">
        <v>322</v>
      </c>
      <c r="C2" s="17"/>
    </row>
    <row r="3" spans="2:9" x14ac:dyDescent="0.25">
      <c r="B3" s="17" t="s">
        <v>323</v>
      </c>
      <c r="C3" s="17"/>
    </row>
    <row r="4" spans="2:9" x14ac:dyDescent="0.25">
      <c r="B4" s="17" t="s">
        <v>316</v>
      </c>
      <c r="C4" s="17"/>
    </row>
    <row r="5" spans="2:9" x14ac:dyDescent="0.25">
      <c r="B5" s="17"/>
      <c r="C5" s="17"/>
      <c r="D5" s="116" t="s">
        <v>339</v>
      </c>
      <c r="E5" s="117">
        <f>E26</f>
        <v>0</v>
      </c>
    </row>
    <row r="6" spans="2:9" x14ac:dyDescent="0.25">
      <c r="B6" s="17"/>
      <c r="C6" s="17"/>
      <c r="D6" s="116" t="s">
        <v>340</v>
      </c>
      <c r="E6" s="117">
        <f>I21</f>
        <v>0</v>
      </c>
    </row>
    <row r="7" spans="2:9" x14ac:dyDescent="0.25">
      <c r="B7" s="140" t="s">
        <v>304</v>
      </c>
      <c r="C7" s="140"/>
      <c r="D7" s="140"/>
      <c r="E7" s="140"/>
      <c r="F7" s="2"/>
      <c r="G7" s="2"/>
      <c r="H7" s="2"/>
      <c r="I7" s="2"/>
    </row>
    <row r="8" spans="2:9" x14ac:dyDescent="0.25">
      <c r="E8" s="44"/>
      <c r="F8" s="44"/>
      <c r="G8" s="44"/>
      <c r="H8" s="44"/>
      <c r="I8" s="120" t="s">
        <v>344</v>
      </c>
    </row>
    <row r="9" spans="2:9" x14ac:dyDescent="0.25">
      <c r="B9" s="141" t="s">
        <v>7</v>
      </c>
      <c r="C9" s="138" t="s">
        <v>341</v>
      </c>
      <c r="D9" s="141" t="s">
        <v>342</v>
      </c>
      <c r="E9" s="142" t="s">
        <v>343</v>
      </c>
      <c r="F9" s="135" t="s">
        <v>345</v>
      </c>
      <c r="G9" s="136"/>
      <c r="H9" s="137"/>
      <c r="I9" s="138" t="s">
        <v>335</v>
      </c>
    </row>
    <row r="10" spans="2:9" ht="24" customHeight="1" x14ac:dyDescent="0.25">
      <c r="B10" s="141"/>
      <c r="C10" s="139"/>
      <c r="D10" s="141"/>
      <c r="E10" s="142"/>
      <c r="F10" s="87" t="s">
        <v>332</v>
      </c>
      <c r="G10" s="87" t="s">
        <v>333</v>
      </c>
      <c r="H10" s="87" t="s">
        <v>334</v>
      </c>
      <c r="I10" s="139"/>
    </row>
    <row r="11" spans="2:9" x14ac:dyDescent="0.25">
      <c r="B11" s="64">
        <v>1</v>
      </c>
      <c r="C11" s="66">
        <f>B11+1</f>
        <v>2</v>
      </c>
      <c r="D11" s="66">
        <f t="shared" ref="D11:H11" si="0">C11+1</f>
        <v>3</v>
      </c>
      <c r="E11" s="66">
        <f t="shared" si="0"/>
        <v>4</v>
      </c>
      <c r="F11" s="66">
        <f t="shared" si="0"/>
        <v>5</v>
      </c>
      <c r="G11" s="66">
        <f t="shared" si="0"/>
        <v>6</v>
      </c>
      <c r="H11" s="66">
        <f t="shared" si="0"/>
        <v>7</v>
      </c>
      <c r="I11" s="63">
        <f t="shared" ref="I11" si="1">H11+1</f>
        <v>8</v>
      </c>
    </row>
    <row r="12" spans="2:9" x14ac:dyDescent="0.25">
      <c r="B12" s="45"/>
      <c r="C12" s="118"/>
      <c r="D12" s="46"/>
      <c r="E12" s="47"/>
      <c r="F12" s="125"/>
      <c r="G12" s="6"/>
      <c r="H12" s="6"/>
      <c r="I12" s="93"/>
    </row>
    <row r="13" spans="2:9" x14ac:dyDescent="0.25">
      <c r="B13" s="88">
        <v>1</v>
      </c>
      <c r="C13" s="105">
        <v>0</v>
      </c>
      <c r="D13" s="89" t="s">
        <v>0</v>
      </c>
      <c r="E13" s="90">
        <f>SUM(F13:H13)</f>
        <v>0</v>
      </c>
      <c r="F13" s="126">
        <f>'0'!M35</f>
        <v>0</v>
      </c>
      <c r="G13" s="127">
        <f>'0'!N35</f>
        <v>0</v>
      </c>
      <c r="H13" s="127">
        <f>'0'!O35</f>
        <v>0</v>
      </c>
      <c r="I13" s="90">
        <f>'0'!$L$35</f>
        <v>0</v>
      </c>
    </row>
    <row r="14" spans="2:9" x14ac:dyDescent="0.25">
      <c r="B14" s="88">
        <v>2</v>
      </c>
      <c r="C14" s="105">
        <v>1</v>
      </c>
      <c r="D14" s="89" t="s">
        <v>29</v>
      </c>
      <c r="E14" s="90">
        <f t="shared" ref="E14:E20" si="2">SUM(F14:H14)</f>
        <v>0</v>
      </c>
      <c r="F14" s="126">
        <f>'1'!M30</f>
        <v>0</v>
      </c>
      <c r="G14" s="127">
        <f>'1'!N30</f>
        <v>0</v>
      </c>
      <c r="H14" s="127">
        <f>'1'!O30</f>
        <v>0</v>
      </c>
      <c r="I14" s="90">
        <f>'1'!$L$30</f>
        <v>0</v>
      </c>
    </row>
    <row r="15" spans="2:9" x14ac:dyDescent="0.25">
      <c r="B15" s="88">
        <v>3</v>
      </c>
      <c r="C15" s="105">
        <v>2</v>
      </c>
      <c r="D15" s="89" t="s">
        <v>46</v>
      </c>
      <c r="E15" s="90">
        <f t="shared" si="2"/>
        <v>0</v>
      </c>
      <c r="F15" s="126">
        <f>'2'!M82</f>
        <v>0</v>
      </c>
      <c r="G15" s="127">
        <f>'2'!N82</f>
        <v>0</v>
      </c>
      <c r="H15" s="127">
        <f>'2'!O82</f>
        <v>0</v>
      </c>
      <c r="I15" s="90">
        <f>'2'!$L$82</f>
        <v>0</v>
      </c>
    </row>
    <row r="16" spans="2:9" x14ac:dyDescent="0.25">
      <c r="B16" s="88">
        <v>4</v>
      </c>
      <c r="C16" s="105">
        <v>3</v>
      </c>
      <c r="D16" s="89" t="s">
        <v>104</v>
      </c>
      <c r="E16" s="90">
        <f t="shared" si="2"/>
        <v>0</v>
      </c>
      <c r="F16" s="126">
        <f>'3'!M65</f>
        <v>0</v>
      </c>
      <c r="G16" s="127">
        <f>'3'!N65</f>
        <v>0</v>
      </c>
      <c r="H16" s="127">
        <f>'3'!O65</f>
        <v>0</v>
      </c>
      <c r="I16" s="90">
        <f>'3'!$L$65</f>
        <v>0</v>
      </c>
    </row>
    <row r="17" spans="2:9" x14ac:dyDescent="0.25">
      <c r="B17" s="88">
        <v>5</v>
      </c>
      <c r="C17" s="105">
        <v>4</v>
      </c>
      <c r="D17" s="89" t="s">
        <v>106</v>
      </c>
      <c r="E17" s="90">
        <f t="shared" si="2"/>
        <v>0</v>
      </c>
      <c r="F17" s="126">
        <f>'4'!M34</f>
        <v>0</v>
      </c>
      <c r="G17" s="127">
        <f>'4'!N34</f>
        <v>0</v>
      </c>
      <c r="H17" s="127">
        <f>'4'!O34</f>
        <v>0</v>
      </c>
      <c r="I17" s="90">
        <f>'4'!$L$34</f>
        <v>0</v>
      </c>
    </row>
    <row r="18" spans="2:9" x14ac:dyDescent="0.25">
      <c r="B18" s="88">
        <v>6</v>
      </c>
      <c r="C18" s="105">
        <v>5</v>
      </c>
      <c r="D18" s="89" t="s">
        <v>107</v>
      </c>
      <c r="E18" s="90">
        <f t="shared" si="2"/>
        <v>0</v>
      </c>
      <c r="F18" s="128">
        <f>'5'!N58</f>
        <v>0</v>
      </c>
      <c r="G18" s="129">
        <f>'5'!O58</f>
        <v>0</v>
      </c>
      <c r="H18" s="129">
        <f>'5'!P58</f>
        <v>0</v>
      </c>
      <c r="I18" s="92">
        <f>'5'!$M$58</f>
        <v>0</v>
      </c>
    </row>
    <row r="19" spans="2:9" x14ac:dyDescent="0.25">
      <c r="B19" s="88">
        <v>7</v>
      </c>
      <c r="C19" s="105">
        <v>6</v>
      </c>
      <c r="D19" s="89" t="s">
        <v>105</v>
      </c>
      <c r="E19" s="90">
        <f t="shared" si="2"/>
        <v>0</v>
      </c>
      <c r="F19" s="126">
        <f>'6'!M66</f>
        <v>0</v>
      </c>
      <c r="G19" s="127">
        <f>'6'!N66</f>
        <v>0</v>
      </c>
      <c r="H19" s="127">
        <f>'6'!O66</f>
        <v>0</v>
      </c>
      <c r="I19" s="90">
        <f>'6'!$L$66</f>
        <v>0</v>
      </c>
    </row>
    <row r="20" spans="2:9" x14ac:dyDescent="0.25">
      <c r="B20" s="88">
        <v>8</v>
      </c>
      <c r="C20" s="105">
        <v>7</v>
      </c>
      <c r="D20" s="89" t="s">
        <v>108</v>
      </c>
      <c r="E20" s="90">
        <f t="shared" si="2"/>
        <v>0</v>
      </c>
      <c r="F20" s="126">
        <f>'7'!N32</f>
        <v>0</v>
      </c>
      <c r="G20" s="127">
        <f>'7'!O32</f>
        <v>0</v>
      </c>
      <c r="H20" s="127">
        <f>'7'!P32</f>
        <v>0</v>
      </c>
      <c r="I20" s="90">
        <f>'7'!$M$32</f>
        <v>0</v>
      </c>
    </row>
    <row r="21" spans="2:9" x14ac:dyDescent="0.25">
      <c r="B21" s="84"/>
      <c r="C21" s="119"/>
      <c r="D21" s="85" t="s">
        <v>303</v>
      </c>
      <c r="E21" s="86">
        <f>SUM(E14:E20)</f>
        <v>0</v>
      </c>
      <c r="F21" s="130">
        <f>SUM(F13:F20)</f>
        <v>0</v>
      </c>
      <c r="G21" s="131">
        <f t="shared" ref="G21:I21" si="3">SUM(G13:G20)</f>
        <v>0</v>
      </c>
      <c r="H21" s="131">
        <f t="shared" si="3"/>
        <v>0</v>
      </c>
      <c r="I21" s="94">
        <f t="shared" si="3"/>
        <v>0</v>
      </c>
    </row>
    <row r="22" spans="2:9" x14ac:dyDescent="0.25">
      <c r="B22" s="88"/>
      <c r="C22" s="105"/>
      <c r="D22" s="91" t="s">
        <v>373</v>
      </c>
      <c r="E22" s="92">
        <f>ROUND(E21*0.1,2)</f>
        <v>0</v>
      </c>
    </row>
    <row r="23" spans="2:9" x14ac:dyDescent="0.25">
      <c r="B23" s="88"/>
      <c r="C23" s="105"/>
      <c r="D23" s="121" t="s">
        <v>375</v>
      </c>
      <c r="E23" s="122">
        <f>ROUND(E22*0.02,2)</f>
        <v>0</v>
      </c>
    </row>
    <row r="24" spans="2:9" x14ac:dyDescent="0.25">
      <c r="B24" s="88"/>
      <c r="C24" s="105"/>
      <c r="D24" s="91" t="s">
        <v>374</v>
      </c>
      <c r="E24" s="92">
        <f>ROUND(E21*0.05,2)</f>
        <v>0</v>
      </c>
    </row>
    <row r="25" spans="2:9" x14ac:dyDescent="0.25">
      <c r="B25" s="88"/>
      <c r="C25" s="105"/>
      <c r="D25" s="91" t="s">
        <v>311</v>
      </c>
      <c r="E25" s="92">
        <f>ROUND(F21*0.2359,2)</f>
        <v>0</v>
      </c>
    </row>
    <row r="26" spans="2:9" x14ac:dyDescent="0.25">
      <c r="B26" s="84"/>
      <c r="C26" s="119"/>
      <c r="D26" s="85" t="s">
        <v>346</v>
      </c>
      <c r="E26" s="86">
        <f>E21+E22+E24+E25</f>
        <v>0</v>
      </c>
    </row>
    <row r="28" spans="2:9" x14ac:dyDescent="0.25">
      <c r="B28" s="17" t="str">
        <f>PBK!B29</f>
        <v>Sastādīja:                                                        _____________   2016.g.___.____________</v>
      </c>
    </row>
    <row r="29" spans="2:9" ht="8.25" customHeight="1" x14ac:dyDescent="0.25"/>
    <row r="30" spans="2:9" x14ac:dyDescent="0.25">
      <c r="B30" s="18" t="str">
        <f>PBK!B31</f>
        <v>Sertifikāta Nr.:</v>
      </c>
    </row>
    <row r="31" spans="2:9" ht="8.25" customHeight="1" x14ac:dyDescent="0.25"/>
    <row r="32" spans="2:9" x14ac:dyDescent="0.25">
      <c r="B32" s="17" t="str">
        <f>PBK!B33</f>
        <v>Pārbaudīja:                                                     _____________   2016.g.___.____________</v>
      </c>
    </row>
    <row r="33" spans="2:2" ht="8.25" customHeight="1" x14ac:dyDescent="0.25"/>
    <row r="34" spans="2:2" x14ac:dyDescent="0.25">
      <c r="B34" s="18" t="str">
        <f>PBK!B35</f>
        <v>Sertifikāta Nr.:</v>
      </c>
    </row>
  </sheetData>
  <mergeCells count="7">
    <mergeCell ref="F9:H9"/>
    <mergeCell ref="I9:I10"/>
    <mergeCell ref="B7:E7"/>
    <mergeCell ref="B9:B10"/>
    <mergeCell ref="D9:D10"/>
    <mergeCell ref="E9:E10"/>
    <mergeCell ref="C9:C10"/>
  </mergeCells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opLeftCell="A10" workbookViewId="0">
      <selection activeCell="F27" sqref="F27"/>
    </sheetView>
  </sheetViews>
  <sheetFormatPr defaultRowHeight="15" x14ac:dyDescent="0.25"/>
  <cols>
    <col min="1" max="1" width="5.7109375" style="1" customWidth="1"/>
    <col min="2" max="2" width="7.5703125" style="1" bestFit="1" customWidth="1"/>
    <col min="3" max="3" width="51.42578125" style="1" customWidth="1"/>
    <col min="4" max="4" width="9.140625" style="1"/>
    <col min="5" max="5" width="10.42578125" style="1" bestFit="1" customWidth="1"/>
    <col min="6" max="7" width="10.42578125" style="1" customWidth="1"/>
    <col min="8" max="8" width="10.5703125" style="1" customWidth="1"/>
    <col min="9" max="9" width="10.28515625" style="1" customWidth="1"/>
    <col min="10" max="10" width="10.85546875" style="1" bestFit="1" customWidth="1"/>
    <col min="11" max="12" width="10.85546875" style="1" customWidth="1"/>
    <col min="13" max="14" width="11.7109375" style="1" customWidth="1"/>
    <col min="15" max="15" width="12.42578125" style="1" customWidth="1"/>
    <col min="16" max="16" width="11.7109375" style="1" customWidth="1"/>
    <col min="17" max="16384" width="9.140625" style="1"/>
  </cols>
  <sheetData>
    <row r="1" spans="1:16" x14ac:dyDescent="0.25">
      <c r="A1" s="17" t="str">
        <f>'Kopsavilkuma aprekini'!B1</f>
        <v>Būves nosaukums: Kultūras un sadzīves ēka</v>
      </c>
      <c r="B1" s="17"/>
    </row>
    <row r="2" spans="1:16" x14ac:dyDescent="0.25">
      <c r="A2" s="17" t="str">
        <f>'Kopsavilkuma aprekini'!B2</f>
        <v>Objekta nosaukums: Ēkas daļas vienkāršotā atjaunošana</v>
      </c>
      <c r="B2" s="17"/>
    </row>
    <row r="3" spans="1:16" x14ac:dyDescent="0.25">
      <c r="A3" s="17" t="str">
        <f>'Kopsavilkuma aprekini'!B3</f>
        <v>Objekta adrese: Gaismas iela 17c, Ķekava, Ķekavas pagasts, Ķekavas novads</v>
      </c>
      <c r="B3" s="17"/>
    </row>
    <row r="4" spans="1:16" x14ac:dyDescent="0.25">
      <c r="A4" s="17" t="str">
        <f>'Kopsavilkuma aprekini'!B4</f>
        <v>Pasūtījuma Nr.:</v>
      </c>
      <c r="B4" s="17"/>
    </row>
    <row r="6" spans="1:16" ht="15.75" x14ac:dyDescent="0.25">
      <c r="A6" s="143" t="s">
        <v>18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</row>
    <row r="7" spans="1:16" x14ac:dyDescent="0.25">
      <c r="A7" s="144" t="str">
        <f>'Kopsavilkuma aprekini'!$D$13</f>
        <v>Būvlaukuma ekspluatācijas izmaksas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8" spans="1:16" x14ac:dyDescent="0.25">
      <c r="C8" s="103"/>
      <c r="J8" s="3"/>
      <c r="K8" s="3"/>
      <c r="L8" s="3"/>
      <c r="M8" s="20"/>
      <c r="N8" s="21" t="s">
        <v>325</v>
      </c>
      <c r="O8" s="68">
        <f>P35</f>
        <v>0</v>
      </c>
      <c r="P8" s="22" t="s">
        <v>6</v>
      </c>
    </row>
    <row r="9" spans="1:16" x14ac:dyDescent="0.25">
      <c r="C9" s="103" t="s">
        <v>324</v>
      </c>
      <c r="J9" s="3"/>
      <c r="K9" s="3"/>
      <c r="L9" s="3"/>
      <c r="M9" s="20"/>
      <c r="N9" s="21"/>
      <c r="O9" s="68"/>
      <c r="P9" s="21" t="s">
        <v>326</v>
      </c>
    </row>
    <row r="10" spans="1:16" x14ac:dyDescent="0.25">
      <c r="A10" s="141" t="s">
        <v>7</v>
      </c>
      <c r="B10" s="145" t="s">
        <v>327</v>
      </c>
      <c r="C10" s="141" t="s">
        <v>8</v>
      </c>
      <c r="D10" s="141" t="s">
        <v>2</v>
      </c>
      <c r="E10" s="141" t="s">
        <v>9</v>
      </c>
      <c r="F10" s="135" t="s">
        <v>330</v>
      </c>
      <c r="G10" s="136"/>
      <c r="H10" s="136"/>
      <c r="I10" s="136"/>
      <c r="J10" s="136"/>
      <c r="K10" s="137"/>
      <c r="L10" s="135" t="s">
        <v>331</v>
      </c>
      <c r="M10" s="136"/>
      <c r="N10" s="136"/>
      <c r="O10" s="136"/>
      <c r="P10" s="137"/>
    </row>
    <row r="11" spans="1:16" ht="38.25" x14ac:dyDescent="0.25">
      <c r="A11" s="141"/>
      <c r="B11" s="146"/>
      <c r="C11" s="141"/>
      <c r="D11" s="141"/>
      <c r="E11" s="141"/>
      <c r="F11" s="95" t="s">
        <v>328</v>
      </c>
      <c r="G11" s="95" t="s">
        <v>329</v>
      </c>
      <c r="H11" s="95" t="s">
        <v>332</v>
      </c>
      <c r="I11" s="95" t="s">
        <v>333</v>
      </c>
      <c r="J11" s="95" t="s">
        <v>334</v>
      </c>
      <c r="K11" s="95" t="s">
        <v>336</v>
      </c>
      <c r="L11" s="95" t="s">
        <v>335</v>
      </c>
      <c r="M11" s="95" t="s">
        <v>332</v>
      </c>
      <c r="N11" s="95" t="s">
        <v>333</v>
      </c>
      <c r="O11" s="95" t="s">
        <v>334</v>
      </c>
      <c r="P11" s="114" t="s">
        <v>337</v>
      </c>
    </row>
    <row r="12" spans="1:16" x14ac:dyDescent="0.25">
      <c r="A12" s="19">
        <v>1</v>
      </c>
      <c r="B12" s="65">
        <f>A12+1</f>
        <v>2</v>
      </c>
      <c r="C12" s="65">
        <f t="shared" ref="C12:P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</row>
    <row r="13" spans="1:16" x14ac:dyDescent="0.25">
      <c r="A13" s="4"/>
      <c r="B13" s="104"/>
      <c r="C13" s="5"/>
      <c r="D13" s="6"/>
      <c r="E13" s="6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</row>
    <row r="14" spans="1:16" s="24" customFormat="1" x14ac:dyDescent="0.25">
      <c r="A14" s="7">
        <v>1</v>
      </c>
      <c r="B14" s="105" t="s">
        <v>351</v>
      </c>
      <c r="C14" s="23" t="s">
        <v>30</v>
      </c>
      <c r="D14" s="8" t="s">
        <v>4</v>
      </c>
      <c r="E14" s="36">
        <v>25</v>
      </c>
      <c r="F14" s="27"/>
      <c r="G14" s="27"/>
      <c r="H14" s="27"/>
      <c r="I14" s="27"/>
      <c r="J14" s="27"/>
      <c r="K14" s="112"/>
      <c r="L14" s="112"/>
      <c r="M14" s="27"/>
      <c r="N14" s="27"/>
      <c r="O14" s="27"/>
      <c r="P14" s="28"/>
    </row>
    <row r="15" spans="1:16" s="24" customFormat="1" x14ac:dyDescent="0.25">
      <c r="A15" s="7">
        <f>A14+1</f>
        <v>2</v>
      </c>
      <c r="B15" s="105" t="s">
        <v>350</v>
      </c>
      <c r="C15" s="30" t="s">
        <v>10</v>
      </c>
      <c r="D15" s="8" t="s">
        <v>11</v>
      </c>
      <c r="E15" s="31">
        <v>2</v>
      </c>
      <c r="F15" s="27"/>
      <c r="G15" s="27"/>
      <c r="H15" s="27"/>
      <c r="I15" s="27"/>
      <c r="J15" s="27"/>
      <c r="K15" s="112"/>
      <c r="L15" s="112"/>
      <c r="M15" s="27"/>
      <c r="N15" s="27"/>
      <c r="O15" s="27"/>
      <c r="P15" s="28"/>
    </row>
    <row r="16" spans="1:16" s="24" customFormat="1" x14ac:dyDescent="0.25">
      <c r="A16" s="7">
        <f t="shared" ref="A16:A31" si="1">A15+1</f>
        <v>3</v>
      </c>
      <c r="B16" s="105" t="s">
        <v>351</v>
      </c>
      <c r="C16" s="23" t="s">
        <v>12</v>
      </c>
      <c r="D16" s="8" t="s">
        <v>13</v>
      </c>
      <c r="E16" s="31">
        <v>1</v>
      </c>
      <c r="F16" s="27"/>
      <c r="G16" s="27"/>
      <c r="H16" s="27"/>
      <c r="I16" s="27"/>
      <c r="J16" s="27"/>
      <c r="K16" s="112"/>
      <c r="L16" s="112"/>
      <c r="M16" s="27"/>
      <c r="N16" s="27"/>
      <c r="O16" s="27"/>
      <c r="P16" s="28"/>
    </row>
    <row r="17" spans="1:16" s="24" customFormat="1" ht="25.5" x14ac:dyDescent="0.25">
      <c r="A17" s="7">
        <f t="shared" si="1"/>
        <v>4</v>
      </c>
      <c r="B17" s="105" t="s">
        <v>351</v>
      </c>
      <c r="C17" s="23" t="s">
        <v>14</v>
      </c>
      <c r="D17" s="8" t="s">
        <v>13</v>
      </c>
      <c r="E17" s="31">
        <v>1</v>
      </c>
      <c r="F17" s="27"/>
      <c r="G17" s="27"/>
      <c r="H17" s="27"/>
      <c r="I17" s="27"/>
      <c r="J17" s="27"/>
      <c r="K17" s="112"/>
      <c r="L17" s="112"/>
      <c r="M17" s="27"/>
      <c r="N17" s="27"/>
      <c r="O17" s="27"/>
      <c r="P17" s="28"/>
    </row>
    <row r="18" spans="1:16" s="24" customFormat="1" x14ac:dyDescent="0.25">
      <c r="A18" s="7">
        <f t="shared" si="1"/>
        <v>5</v>
      </c>
      <c r="B18" s="105" t="s">
        <v>351</v>
      </c>
      <c r="C18" s="23" t="s">
        <v>33</v>
      </c>
      <c r="D18" s="8" t="s">
        <v>13</v>
      </c>
      <c r="E18" s="31">
        <v>1</v>
      </c>
      <c r="F18" s="27"/>
      <c r="G18" s="27"/>
      <c r="H18" s="27"/>
      <c r="I18" s="27"/>
      <c r="J18" s="27"/>
      <c r="K18" s="112"/>
      <c r="L18" s="112"/>
      <c r="M18" s="27"/>
      <c r="N18" s="27"/>
      <c r="O18" s="27"/>
      <c r="P18" s="28"/>
    </row>
    <row r="19" spans="1:16" s="24" customFormat="1" x14ac:dyDescent="0.25">
      <c r="A19" s="7">
        <f t="shared" si="1"/>
        <v>6</v>
      </c>
      <c r="B19" s="105" t="s">
        <v>350</v>
      </c>
      <c r="C19" s="30" t="s">
        <v>15</v>
      </c>
      <c r="D19" s="8" t="s">
        <v>11</v>
      </c>
      <c r="E19" s="31">
        <f>E15</f>
        <v>2</v>
      </c>
      <c r="F19" s="27"/>
      <c r="G19" s="27"/>
      <c r="H19" s="27"/>
      <c r="I19" s="27"/>
      <c r="J19" s="27"/>
      <c r="K19" s="112"/>
      <c r="L19" s="112"/>
      <c r="M19" s="27"/>
      <c r="N19" s="27"/>
      <c r="O19" s="27"/>
      <c r="P19" s="28"/>
    </row>
    <row r="20" spans="1:16" s="24" customFormat="1" ht="25.5" x14ac:dyDescent="0.25">
      <c r="A20" s="7">
        <f t="shared" si="1"/>
        <v>7</v>
      </c>
      <c r="B20" s="105" t="s">
        <v>351</v>
      </c>
      <c r="C20" s="23" t="s">
        <v>31</v>
      </c>
      <c r="D20" s="8" t="s">
        <v>13</v>
      </c>
      <c r="E20" s="31">
        <v>1</v>
      </c>
      <c r="F20" s="27"/>
      <c r="G20" s="27"/>
      <c r="H20" s="27"/>
      <c r="I20" s="27"/>
      <c r="J20" s="27"/>
      <c r="K20" s="112"/>
      <c r="L20" s="112"/>
      <c r="M20" s="27"/>
      <c r="N20" s="27"/>
      <c r="O20" s="27"/>
      <c r="P20" s="28"/>
    </row>
    <row r="21" spans="1:16" s="24" customFormat="1" x14ac:dyDescent="0.25">
      <c r="A21" s="7">
        <f t="shared" si="1"/>
        <v>8</v>
      </c>
      <c r="B21" s="105" t="s">
        <v>350</v>
      </c>
      <c r="C21" s="30" t="s">
        <v>10</v>
      </c>
      <c r="D21" s="8" t="s">
        <v>11</v>
      </c>
      <c r="E21" s="31">
        <f>E15</f>
        <v>2</v>
      </c>
      <c r="F21" s="27"/>
      <c r="G21" s="27"/>
      <c r="H21" s="27"/>
      <c r="I21" s="27"/>
      <c r="J21" s="27"/>
      <c r="K21" s="112"/>
      <c r="L21" s="112"/>
      <c r="M21" s="27"/>
      <c r="N21" s="27"/>
      <c r="O21" s="27"/>
      <c r="P21" s="28"/>
    </row>
    <row r="22" spans="1:16" s="24" customFormat="1" x14ac:dyDescent="0.25">
      <c r="A22" s="7">
        <f t="shared" si="1"/>
        <v>9</v>
      </c>
      <c r="B22" s="105" t="s">
        <v>351</v>
      </c>
      <c r="C22" s="123" t="s">
        <v>32</v>
      </c>
      <c r="D22" s="8" t="s">
        <v>13</v>
      </c>
      <c r="E22" s="31">
        <v>1</v>
      </c>
      <c r="F22" s="27"/>
      <c r="G22" s="27"/>
      <c r="H22" s="27"/>
      <c r="I22" s="27"/>
      <c r="J22" s="27"/>
      <c r="K22" s="112"/>
      <c r="L22" s="112"/>
      <c r="M22" s="27"/>
      <c r="N22" s="27"/>
      <c r="O22" s="27"/>
      <c r="P22" s="28"/>
    </row>
    <row r="23" spans="1:16" s="24" customFormat="1" x14ac:dyDescent="0.25">
      <c r="A23" s="7">
        <f t="shared" si="1"/>
        <v>10</v>
      </c>
      <c r="B23" s="105" t="s">
        <v>350</v>
      </c>
      <c r="C23" s="30" t="s">
        <v>10</v>
      </c>
      <c r="D23" s="8" t="s">
        <v>11</v>
      </c>
      <c r="E23" s="31">
        <f>E15</f>
        <v>2</v>
      </c>
      <c r="F23" s="27"/>
      <c r="G23" s="27"/>
      <c r="H23" s="27"/>
      <c r="I23" s="27"/>
      <c r="J23" s="27"/>
      <c r="K23" s="112"/>
      <c r="L23" s="112"/>
      <c r="M23" s="27"/>
      <c r="N23" s="27"/>
      <c r="O23" s="27"/>
      <c r="P23" s="28"/>
    </row>
    <row r="24" spans="1:16" s="24" customFormat="1" x14ac:dyDescent="0.25">
      <c r="A24" s="7">
        <f t="shared" si="1"/>
        <v>11</v>
      </c>
      <c r="B24" s="105" t="s">
        <v>350</v>
      </c>
      <c r="C24" s="23" t="s">
        <v>109</v>
      </c>
      <c r="D24" s="8" t="s">
        <v>26</v>
      </c>
      <c r="E24" s="36">
        <v>9</v>
      </c>
      <c r="F24" s="27"/>
      <c r="G24" s="27"/>
      <c r="H24" s="27"/>
      <c r="I24" s="27"/>
      <c r="J24" s="27"/>
      <c r="K24" s="112"/>
      <c r="L24" s="112"/>
      <c r="M24" s="27"/>
      <c r="N24" s="27"/>
      <c r="O24" s="27"/>
      <c r="P24" s="28"/>
    </row>
    <row r="25" spans="1:16" s="24" customFormat="1" ht="25.5" x14ac:dyDescent="0.25">
      <c r="A25" s="7">
        <f t="shared" si="1"/>
        <v>12</v>
      </c>
      <c r="B25" s="105" t="s">
        <v>351</v>
      </c>
      <c r="C25" s="23" t="s">
        <v>34</v>
      </c>
      <c r="D25" s="8" t="s">
        <v>16</v>
      </c>
      <c r="E25" s="31">
        <v>1</v>
      </c>
      <c r="F25" s="27"/>
      <c r="G25" s="27"/>
      <c r="H25" s="27"/>
      <c r="I25" s="27"/>
      <c r="J25" s="27"/>
      <c r="K25" s="112"/>
      <c r="L25" s="112"/>
      <c r="M25" s="27"/>
      <c r="N25" s="27"/>
      <c r="O25" s="27"/>
      <c r="P25" s="28"/>
    </row>
    <row r="26" spans="1:16" s="24" customFormat="1" x14ac:dyDescent="0.25">
      <c r="A26" s="7">
        <f t="shared" si="1"/>
        <v>13</v>
      </c>
      <c r="B26" s="105" t="s">
        <v>351</v>
      </c>
      <c r="C26" s="23" t="s">
        <v>35</v>
      </c>
      <c r="D26" s="8" t="s">
        <v>27</v>
      </c>
      <c r="E26" s="31">
        <v>1</v>
      </c>
      <c r="F26" s="27"/>
      <c r="G26" s="27"/>
      <c r="H26" s="27"/>
      <c r="I26" s="27"/>
      <c r="J26" s="27"/>
      <c r="K26" s="112"/>
      <c r="L26" s="112"/>
      <c r="M26" s="27"/>
      <c r="N26" s="27"/>
      <c r="O26" s="27"/>
      <c r="P26" s="28"/>
    </row>
    <row r="27" spans="1:16" s="24" customFormat="1" x14ac:dyDescent="0.25">
      <c r="A27" s="7">
        <f t="shared" si="1"/>
        <v>14</v>
      </c>
      <c r="B27" s="105" t="s">
        <v>351</v>
      </c>
      <c r="C27" s="23" t="s">
        <v>36</v>
      </c>
      <c r="D27" s="8" t="s">
        <v>11</v>
      </c>
      <c r="E27" s="31">
        <v>4</v>
      </c>
      <c r="F27" s="27"/>
      <c r="G27" s="27"/>
      <c r="H27" s="27"/>
      <c r="I27" s="27"/>
      <c r="J27" s="27"/>
      <c r="K27" s="112"/>
      <c r="L27" s="112"/>
      <c r="M27" s="27"/>
      <c r="N27" s="27"/>
      <c r="O27" s="27"/>
      <c r="P27" s="28"/>
    </row>
    <row r="28" spans="1:16" s="24" customFormat="1" x14ac:dyDescent="0.25">
      <c r="A28" s="7">
        <f t="shared" si="1"/>
        <v>15</v>
      </c>
      <c r="B28" s="105" t="s">
        <v>351</v>
      </c>
      <c r="C28" s="23" t="s">
        <v>37</v>
      </c>
      <c r="D28" s="8" t="s">
        <v>11</v>
      </c>
      <c r="E28" s="31">
        <v>4</v>
      </c>
      <c r="F28" s="27"/>
      <c r="G28" s="27"/>
      <c r="H28" s="27"/>
      <c r="I28" s="27"/>
      <c r="J28" s="27"/>
      <c r="K28" s="112"/>
      <c r="L28" s="112"/>
      <c r="M28" s="27"/>
      <c r="N28" s="27"/>
      <c r="O28" s="27"/>
      <c r="P28" s="28"/>
    </row>
    <row r="29" spans="1:16" s="24" customFormat="1" x14ac:dyDescent="0.25">
      <c r="A29" s="7">
        <f t="shared" si="1"/>
        <v>16</v>
      </c>
      <c r="B29" s="105" t="s">
        <v>351</v>
      </c>
      <c r="C29" s="23" t="s">
        <v>81</v>
      </c>
      <c r="D29" s="8" t="s">
        <v>11</v>
      </c>
      <c r="E29" s="31">
        <v>4</v>
      </c>
      <c r="F29" s="27"/>
      <c r="G29" s="27"/>
      <c r="H29" s="27"/>
      <c r="I29" s="27"/>
      <c r="J29" s="27"/>
      <c r="K29" s="112"/>
      <c r="L29" s="112"/>
      <c r="M29" s="27"/>
      <c r="N29" s="27"/>
      <c r="O29" s="27"/>
      <c r="P29" s="28"/>
    </row>
    <row r="30" spans="1:16" s="24" customFormat="1" x14ac:dyDescent="0.25">
      <c r="A30" s="7">
        <f t="shared" si="1"/>
        <v>17</v>
      </c>
      <c r="B30" s="105" t="s">
        <v>351</v>
      </c>
      <c r="C30" s="23" t="s">
        <v>1</v>
      </c>
      <c r="D30" s="8" t="s">
        <v>27</v>
      </c>
      <c r="E30" s="31">
        <v>1</v>
      </c>
      <c r="F30" s="27"/>
      <c r="G30" s="27"/>
      <c r="H30" s="27"/>
      <c r="I30" s="27"/>
      <c r="J30" s="37"/>
      <c r="K30" s="112"/>
      <c r="L30" s="112"/>
      <c r="M30" s="27"/>
      <c r="N30" s="27"/>
      <c r="O30" s="27"/>
      <c r="P30" s="28"/>
    </row>
    <row r="31" spans="1:16" s="24" customFormat="1" x14ac:dyDescent="0.25">
      <c r="A31" s="7">
        <f t="shared" si="1"/>
        <v>18</v>
      </c>
      <c r="B31" s="105" t="s">
        <v>351</v>
      </c>
      <c r="C31" s="23" t="s">
        <v>38</v>
      </c>
      <c r="D31" s="8" t="s">
        <v>27</v>
      </c>
      <c r="E31" s="31">
        <v>1</v>
      </c>
      <c r="F31" s="27"/>
      <c r="G31" s="27"/>
      <c r="H31" s="27"/>
      <c r="I31" s="27"/>
      <c r="J31" s="27"/>
      <c r="K31" s="112"/>
      <c r="L31" s="112"/>
      <c r="M31" s="27"/>
      <c r="N31" s="27"/>
      <c r="O31" s="27"/>
      <c r="P31" s="28"/>
    </row>
    <row r="32" spans="1:16" x14ac:dyDescent="0.25">
      <c r="A32" s="9"/>
      <c r="B32" s="106"/>
      <c r="C32" s="10"/>
      <c r="D32" s="11"/>
      <c r="E32" s="11"/>
      <c r="F32" s="29"/>
      <c r="G32" s="29"/>
      <c r="H32" s="29"/>
      <c r="I32" s="29"/>
      <c r="J32" s="29"/>
      <c r="K32" s="43"/>
      <c r="L32" s="43"/>
      <c r="M32" s="27"/>
      <c r="N32" s="27"/>
      <c r="O32" s="27"/>
      <c r="P32" s="28"/>
    </row>
    <row r="33" spans="1:19" s="16" customFormat="1" ht="14.25" x14ac:dyDescent="0.2">
      <c r="A33" s="12"/>
      <c r="B33" s="107"/>
      <c r="C33" s="67" t="s">
        <v>17</v>
      </c>
      <c r="D33" s="13"/>
      <c r="E33" s="13"/>
      <c r="F33" s="13"/>
      <c r="G33" s="13"/>
      <c r="H33" s="13"/>
      <c r="I33" s="13"/>
      <c r="J33" s="13"/>
      <c r="K33" s="13"/>
      <c r="L33" s="14">
        <f>SUM(L14:L32)</f>
        <v>0</v>
      </c>
      <c r="M33" s="14">
        <f>SUM(M14:M32)</f>
        <v>0</v>
      </c>
      <c r="N33" s="14">
        <f>SUM(N14:N32)</f>
        <v>0</v>
      </c>
      <c r="O33" s="14">
        <f>SUM(O14:O32)</f>
        <v>0</v>
      </c>
      <c r="P33" s="15">
        <f>SUM(P14:P32)</f>
        <v>0</v>
      </c>
    </row>
    <row r="34" spans="1:19" s="16" customFormat="1" ht="14.25" x14ac:dyDescent="0.2">
      <c r="A34" s="7"/>
      <c r="B34" s="105"/>
      <c r="C34" s="30" t="s">
        <v>338</v>
      </c>
      <c r="D34" s="8" t="s">
        <v>302</v>
      </c>
      <c r="E34" s="31">
        <v>6</v>
      </c>
      <c r="F34" s="27"/>
      <c r="G34" s="27"/>
      <c r="H34" s="27"/>
      <c r="I34" s="27"/>
      <c r="J34" s="37"/>
      <c r="K34" s="113"/>
      <c r="L34" s="113"/>
      <c r="M34" s="27"/>
      <c r="N34" s="27">
        <f>ROUND(N33*E34/100,2)</f>
        <v>0</v>
      </c>
      <c r="O34" s="27"/>
      <c r="P34" s="28">
        <f t="shared" ref="P34" si="2">SUM(M34:O34)</f>
        <v>0</v>
      </c>
    </row>
    <row r="35" spans="1:19" s="16" customFormat="1" ht="14.25" x14ac:dyDescent="0.2">
      <c r="A35" s="12"/>
      <c r="B35" s="107"/>
      <c r="C35" s="67" t="s">
        <v>303</v>
      </c>
      <c r="D35" s="13"/>
      <c r="E35" s="13"/>
      <c r="F35" s="13"/>
      <c r="G35" s="13"/>
      <c r="H35" s="13"/>
      <c r="I35" s="13"/>
      <c r="J35" s="13"/>
      <c r="K35" s="13"/>
      <c r="L35" s="14">
        <f>L33+L34</f>
        <v>0</v>
      </c>
      <c r="M35" s="14">
        <f>M33+M34</f>
        <v>0</v>
      </c>
      <c r="N35" s="14">
        <f t="shared" ref="N35:P35" si="3">N33+N34</f>
        <v>0</v>
      </c>
      <c r="O35" s="14">
        <f t="shared" si="3"/>
        <v>0</v>
      </c>
      <c r="P35" s="15">
        <f t="shared" si="3"/>
        <v>0</v>
      </c>
      <c r="Q35" s="38"/>
      <c r="R35" s="38"/>
      <c r="S35" s="38"/>
    </row>
    <row r="36" spans="1:19" s="17" customFormat="1" ht="13.5" x14ac:dyDescent="0.25"/>
    <row r="37" spans="1:19" s="17" customFormat="1" x14ac:dyDescent="0.25">
      <c r="N37" s="132" t="s">
        <v>371</v>
      </c>
      <c r="O37" s="132"/>
      <c r="P37" s="133">
        <f>P35</f>
        <v>0</v>
      </c>
    </row>
    <row r="38" spans="1:19" s="17" customFormat="1" ht="13.5" x14ac:dyDescent="0.25"/>
    <row r="39" spans="1:19" s="17" customFormat="1" ht="13.5" x14ac:dyDescent="0.25"/>
    <row r="40" spans="1:19" s="17" customFormat="1" ht="13.5" x14ac:dyDescent="0.25"/>
    <row r="41" spans="1:19" s="17" customFormat="1" ht="13.5" x14ac:dyDescent="0.25"/>
    <row r="42" spans="1:19" s="17" customFormat="1" ht="13.5" x14ac:dyDescent="0.25">
      <c r="A42" s="17" t="str">
        <f>PBK!B29</f>
        <v>Sastādīja:                                                        _____________   2016.g.___.____________</v>
      </c>
      <c r="I42" s="17" t="str">
        <f>PBK!B33</f>
        <v>Pārbaudīja:                                                     _____________   2016.g.___.____________</v>
      </c>
    </row>
    <row r="44" spans="1:19" s="18" customFormat="1" ht="11.25" x14ac:dyDescent="0.2">
      <c r="A44" s="18" t="str">
        <f>PBK!B31</f>
        <v>Sertifikāta Nr.:</v>
      </c>
      <c r="I44" s="18" t="str">
        <f>PBK!B35</f>
        <v>Sertifikāta Nr.:</v>
      </c>
    </row>
  </sheetData>
  <mergeCells count="9">
    <mergeCell ref="A6:P6"/>
    <mergeCell ref="A7:P7"/>
    <mergeCell ref="A10:A11"/>
    <mergeCell ref="C10:C11"/>
    <mergeCell ref="D10:D11"/>
    <mergeCell ref="E10:E11"/>
    <mergeCell ref="B10:B11"/>
    <mergeCell ref="F10:K10"/>
    <mergeCell ref="L10:P10"/>
  </mergeCells>
  <pageMargins left="0.25" right="0.25" top="0.75" bottom="0.75" header="0.3" footer="0.3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opLeftCell="A7" workbookViewId="0">
      <selection activeCell="F34" sqref="F34"/>
    </sheetView>
  </sheetViews>
  <sheetFormatPr defaultRowHeight="15" x14ac:dyDescent="0.25"/>
  <cols>
    <col min="1" max="1" width="5.7109375" style="1" customWidth="1"/>
    <col min="2" max="2" width="7.5703125" style="1" bestFit="1" customWidth="1"/>
    <col min="3" max="3" width="46.7109375" style="1" customWidth="1"/>
    <col min="4" max="4" width="9.140625" style="1"/>
    <col min="5" max="5" width="10.42578125" style="1" bestFit="1" customWidth="1"/>
    <col min="6" max="7" width="10.42578125" style="1" customWidth="1"/>
    <col min="8" max="8" width="10.5703125" style="1" customWidth="1"/>
    <col min="9" max="9" width="10.28515625" style="1" customWidth="1"/>
    <col min="10" max="10" width="10.85546875" style="1" bestFit="1" customWidth="1"/>
    <col min="11" max="12" width="10.85546875" style="1" customWidth="1"/>
    <col min="13" max="14" width="11.7109375" style="1" customWidth="1"/>
    <col min="15" max="15" width="12.42578125" style="1" customWidth="1"/>
    <col min="16" max="16" width="11.7109375" style="1" customWidth="1"/>
    <col min="17" max="16384" width="9.140625" style="1"/>
  </cols>
  <sheetData>
    <row r="1" spans="1:16" x14ac:dyDescent="0.25">
      <c r="A1" s="17" t="str">
        <f>'Kopsavilkuma aprekini'!B1</f>
        <v>Būves nosaukums: Kultūras un sadzīves ēka</v>
      </c>
      <c r="B1" s="17"/>
    </row>
    <row r="2" spans="1:16" x14ac:dyDescent="0.25">
      <c r="A2" s="17" t="str">
        <f>'Kopsavilkuma aprekini'!B2</f>
        <v>Objekta nosaukums: Ēkas daļas vienkāršotā atjaunošana</v>
      </c>
      <c r="B2" s="17"/>
    </row>
    <row r="3" spans="1:16" x14ac:dyDescent="0.25">
      <c r="A3" s="17" t="str">
        <f>'Kopsavilkuma aprekini'!B3</f>
        <v>Objekta adrese: Gaismas iela 17c, Ķekava, Ķekavas pagasts, Ķekavas novads</v>
      </c>
      <c r="B3" s="17"/>
    </row>
    <row r="4" spans="1:16" x14ac:dyDescent="0.25">
      <c r="A4" s="17" t="str">
        <f>'Kopsavilkuma aprekini'!B4</f>
        <v>Pasūtījuma Nr.:</v>
      </c>
      <c r="B4" s="17"/>
    </row>
    <row r="6" spans="1:16" ht="15.75" x14ac:dyDescent="0.25">
      <c r="A6" s="143" t="s">
        <v>5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</row>
    <row r="7" spans="1:16" x14ac:dyDescent="0.25">
      <c r="A7" s="144" t="str">
        <f>'Kopsavilkuma aprekini'!$D$14</f>
        <v>Fasādes atjaunošanas darbi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8" spans="1:16" x14ac:dyDescent="0.25">
      <c r="J8" s="3"/>
      <c r="K8" s="3"/>
      <c r="L8" s="3"/>
      <c r="M8" s="20"/>
      <c r="N8" s="21" t="str">
        <f>'0'!$N$8</f>
        <v>Tāmes izmaksas</v>
      </c>
      <c r="O8" s="68">
        <f>P30</f>
        <v>0</v>
      </c>
      <c r="P8" s="22" t="s">
        <v>6</v>
      </c>
    </row>
    <row r="9" spans="1:16" x14ac:dyDescent="0.25">
      <c r="C9" s="103" t="str">
        <f>'0'!$C$9</f>
        <v>Tāme sastādīta 2016.gada tirgus cenās, pamatojoties uz AR, IN, ŪK, AVS, UAS daļas rasējumiem.</v>
      </c>
      <c r="J9" s="3"/>
      <c r="K9" s="3"/>
      <c r="L9" s="3"/>
      <c r="M9" s="20"/>
      <c r="N9" s="21"/>
      <c r="O9" s="68"/>
      <c r="P9" s="21" t="str">
        <f>'0'!$P$9</f>
        <v>Tāme sastādīta 2016.gada ____.___________</v>
      </c>
    </row>
    <row r="10" spans="1:16" x14ac:dyDescent="0.25">
      <c r="A10" s="141" t="s">
        <v>7</v>
      </c>
      <c r="B10" s="145" t="s">
        <v>327</v>
      </c>
      <c r="C10" s="141" t="s">
        <v>8</v>
      </c>
      <c r="D10" s="141" t="s">
        <v>2</v>
      </c>
      <c r="E10" s="141" t="s">
        <v>9</v>
      </c>
      <c r="F10" s="135" t="s">
        <v>330</v>
      </c>
      <c r="G10" s="136"/>
      <c r="H10" s="136"/>
      <c r="I10" s="136"/>
      <c r="J10" s="136"/>
      <c r="K10" s="137"/>
      <c r="L10" s="135" t="s">
        <v>331</v>
      </c>
      <c r="M10" s="136"/>
      <c r="N10" s="136"/>
      <c r="O10" s="136"/>
      <c r="P10" s="137"/>
    </row>
    <row r="11" spans="1:16" ht="38.25" x14ac:dyDescent="0.25">
      <c r="A11" s="141"/>
      <c r="B11" s="146"/>
      <c r="C11" s="141"/>
      <c r="D11" s="141"/>
      <c r="E11" s="141"/>
      <c r="F11" s="95" t="s">
        <v>328</v>
      </c>
      <c r="G11" s="95" t="s">
        <v>329</v>
      </c>
      <c r="H11" s="95" t="s">
        <v>332</v>
      </c>
      <c r="I11" s="95" t="s">
        <v>333</v>
      </c>
      <c r="J11" s="95" t="s">
        <v>334</v>
      </c>
      <c r="K11" s="95" t="s">
        <v>336</v>
      </c>
      <c r="L11" s="95" t="s">
        <v>335</v>
      </c>
      <c r="M11" s="95" t="s">
        <v>332</v>
      </c>
      <c r="N11" s="95" t="s">
        <v>333</v>
      </c>
      <c r="O11" s="95" t="s">
        <v>334</v>
      </c>
      <c r="P11" s="114" t="s">
        <v>337</v>
      </c>
    </row>
    <row r="12" spans="1:16" x14ac:dyDescent="0.25">
      <c r="A12" s="19">
        <v>1</v>
      </c>
      <c r="B12" s="65">
        <f>A12+1</f>
        <v>2</v>
      </c>
      <c r="C12" s="65">
        <f t="shared" ref="C12:P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</row>
    <row r="13" spans="1:16" x14ac:dyDescent="0.25">
      <c r="A13" s="4"/>
      <c r="B13" s="104"/>
      <c r="C13" s="5"/>
      <c r="D13" s="6"/>
      <c r="E13" s="31"/>
      <c r="F13" s="115"/>
      <c r="G13" s="115"/>
      <c r="H13" s="25"/>
      <c r="I13" s="25"/>
      <c r="J13" s="25"/>
      <c r="K13" s="25"/>
      <c r="L13" s="25"/>
      <c r="M13" s="25"/>
      <c r="N13" s="25"/>
      <c r="O13" s="25"/>
      <c r="P13" s="26"/>
    </row>
    <row r="14" spans="1:16" s="24" customFormat="1" x14ac:dyDescent="0.25">
      <c r="A14" s="7">
        <v>1</v>
      </c>
      <c r="B14" s="105" t="s">
        <v>352</v>
      </c>
      <c r="C14" s="39" t="s">
        <v>39</v>
      </c>
      <c r="D14" s="8" t="s">
        <v>13</v>
      </c>
      <c r="E14" s="31">
        <v>2</v>
      </c>
      <c r="F14" s="27"/>
      <c r="G14" s="27"/>
      <c r="H14" s="37"/>
      <c r="I14" s="37"/>
      <c r="J14" s="37"/>
      <c r="K14" s="112"/>
      <c r="L14" s="112"/>
      <c r="M14" s="27"/>
      <c r="N14" s="27"/>
      <c r="O14" s="27"/>
      <c r="P14" s="28"/>
    </row>
    <row r="15" spans="1:16" s="24" customFormat="1" x14ac:dyDescent="0.25">
      <c r="A15" s="7">
        <f>A14+1</f>
        <v>2</v>
      </c>
      <c r="B15" s="105" t="s">
        <v>352</v>
      </c>
      <c r="C15" s="39" t="s">
        <v>40</v>
      </c>
      <c r="D15" s="8" t="s">
        <v>13</v>
      </c>
      <c r="E15" s="31">
        <v>5</v>
      </c>
      <c r="F15" s="27"/>
      <c r="G15" s="27"/>
      <c r="H15" s="37"/>
      <c r="I15" s="37"/>
      <c r="J15" s="37"/>
      <c r="K15" s="112"/>
      <c r="L15" s="112"/>
      <c r="M15" s="27"/>
      <c r="N15" s="27"/>
      <c r="O15" s="27"/>
      <c r="P15" s="28"/>
    </row>
    <row r="16" spans="1:16" s="24" customFormat="1" x14ac:dyDescent="0.25">
      <c r="A16" s="7">
        <f t="shared" ref="A16:A25" si="1">A15+1</f>
        <v>3</v>
      </c>
      <c r="B16" s="105" t="s">
        <v>352</v>
      </c>
      <c r="C16" s="39" t="s">
        <v>41</v>
      </c>
      <c r="D16" s="8" t="s">
        <v>3</v>
      </c>
      <c r="E16" s="31">
        <v>2.36</v>
      </c>
      <c r="F16" s="27"/>
      <c r="G16" s="27"/>
      <c r="H16" s="37"/>
      <c r="I16" s="37"/>
      <c r="J16" s="37"/>
      <c r="K16" s="112"/>
      <c r="L16" s="112"/>
      <c r="M16" s="27"/>
      <c r="N16" s="27"/>
      <c r="O16" s="27"/>
      <c r="P16" s="28"/>
    </row>
    <row r="17" spans="1:16" s="24" customFormat="1" x14ac:dyDescent="0.25">
      <c r="A17" s="7">
        <f t="shared" si="1"/>
        <v>4</v>
      </c>
      <c r="B17" s="105" t="s">
        <v>353</v>
      </c>
      <c r="C17" s="39" t="s">
        <v>52</v>
      </c>
      <c r="D17" s="8" t="s">
        <v>16</v>
      </c>
      <c r="E17" s="31">
        <v>1</v>
      </c>
      <c r="F17" s="27"/>
      <c r="G17" s="27"/>
      <c r="H17" s="37"/>
      <c r="I17" s="37"/>
      <c r="J17" s="37"/>
      <c r="K17" s="112"/>
      <c r="L17" s="112"/>
      <c r="M17" s="27"/>
      <c r="N17" s="27"/>
      <c r="O17" s="27"/>
      <c r="P17" s="28"/>
    </row>
    <row r="18" spans="1:16" s="24" customFormat="1" ht="25.5" x14ac:dyDescent="0.25">
      <c r="A18" s="7">
        <v>5</v>
      </c>
      <c r="B18" s="105" t="s">
        <v>353</v>
      </c>
      <c r="C18" s="134" t="s">
        <v>372</v>
      </c>
      <c r="D18" s="108" t="s">
        <v>3</v>
      </c>
      <c r="E18" s="111">
        <v>65</v>
      </c>
      <c r="F18" s="27"/>
      <c r="G18" s="27"/>
      <c r="H18" s="37"/>
      <c r="I18" s="37"/>
      <c r="J18" s="37"/>
      <c r="K18" s="112"/>
      <c r="L18" s="112"/>
      <c r="M18" s="27"/>
      <c r="N18" s="27"/>
      <c r="O18" s="27"/>
      <c r="P18" s="28"/>
    </row>
    <row r="19" spans="1:16" s="24" customFormat="1" x14ac:dyDescent="0.25">
      <c r="A19" s="7">
        <v>6</v>
      </c>
      <c r="B19" s="105" t="s">
        <v>353</v>
      </c>
      <c r="C19" s="39" t="s">
        <v>53</v>
      </c>
      <c r="D19" s="8" t="s">
        <v>16</v>
      </c>
      <c r="E19" s="31">
        <v>1</v>
      </c>
      <c r="F19" s="27"/>
      <c r="G19" s="27"/>
      <c r="H19" s="37"/>
      <c r="I19" s="37"/>
      <c r="J19" s="37"/>
      <c r="K19" s="112"/>
      <c r="L19" s="112"/>
      <c r="M19" s="27"/>
      <c r="N19" s="27"/>
      <c r="O19" s="27"/>
      <c r="P19" s="28"/>
    </row>
    <row r="20" spans="1:16" s="24" customFormat="1" x14ac:dyDescent="0.25">
      <c r="A20" s="7">
        <v>7</v>
      </c>
      <c r="B20" s="105" t="s">
        <v>354</v>
      </c>
      <c r="C20" s="39" t="s">
        <v>42</v>
      </c>
      <c r="D20" s="8" t="s">
        <v>13</v>
      </c>
      <c r="E20" s="31">
        <v>2</v>
      </c>
      <c r="F20" s="27"/>
      <c r="G20" s="27"/>
      <c r="H20" s="27"/>
      <c r="I20" s="27"/>
      <c r="J20" s="27"/>
      <c r="K20" s="112"/>
      <c r="L20" s="112"/>
      <c r="M20" s="27"/>
      <c r="N20" s="27"/>
      <c r="O20" s="27"/>
      <c r="P20" s="28"/>
    </row>
    <row r="21" spans="1:16" s="24" customFormat="1" x14ac:dyDescent="0.25">
      <c r="A21" s="7">
        <v>8</v>
      </c>
      <c r="B21" s="105" t="s">
        <v>354</v>
      </c>
      <c r="C21" s="39" t="s">
        <v>50</v>
      </c>
      <c r="D21" s="8" t="s">
        <v>13</v>
      </c>
      <c r="E21" s="31">
        <v>1</v>
      </c>
      <c r="F21" s="27"/>
      <c r="G21" s="27"/>
      <c r="H21" s="27"/>
      <c r="I21" s="27"/>
      <c r="J21" s="27"/>
      <c r="K21" s="112"/>
      <c r="L21" s="112"/>
      <c r="M21" s="27"/>
      <c r="N21" s="27"/>
      <c r="O21" s="27"/>
      <c r="P21" s="28"/>
    </row>
    <row r="22" spans="1:16" s="24" customFormat="1" x14ac:dyDescent="0.25">
      <c r="A22" s="7">
        <v>9</v>
      </c>
      <c r="B22" s="105" t="s">
        <v>354</v>
      </c>
      <c r="C22" s="39" t="s">
        <v>43</v>
      </c>
      <c r="D22" s="8" t="s">
        <v>13</v>
      </c>
      <c r="E22" s="31">
        <v>1</v>
      </c>
      <c r="F22" s="27"/>
      <c r="G22" s="27"/>
      <c r="H22" s="27"/>
      <c r="I22" s="27"/>
      <c r="J22" s="27"/>
      <c r="K22" s="112"/>
      <c r="L22" s="112"/>
      <c r="M22" s="27"/>
      <c r="N22" s="27"/>
      <c r="O22" s="27"/>
      <c r="P22" s="28"/>
    </row>
    <row r="23" spans="1:16" s="24" customFormat="1" x14ac:dyDescent="0.25">
      <c r="A23" s="7">
        <f t="shared" ref="A23" si="2">A22+1</f>
        <v>10</v>
      </c>
      <c r="B23" s="105" t="s">
        <v>354</v>
      </c>
      <c r="C23" s="23" t="s">
        <v>44</v>
      </c>
      <c r="D23" s="8" t="s">
        <v>13</v>
      </c>
      <c r="E23" s="31">
        <v>2</v>
      </c>
      <c r="F23" s="27"/>
      <c r="G23" s="27"/>
      <c r="H23" s="27"/>
      <c r="I23" s="27"/>
      <c r="J23" s="27"/>
      <c r="K23" s="112"/>
      <c r="L23" s="112"/>
      <c r="M23" s="27"/>
      <c r="N23" s="27"/>
      <c r="O23" s="27"/>
      <c r="P23" s="28"/>
    </row>
    <row r="24" spans="1:16" s="24" customFormat="1" x14ac:dyDescent="0.25">
      <c r="A24" s="7">
        <f t="shared" si="1"/>
        <v>11</v>
      </c>
      <c r="B24" s="105" t="s">
        <v>354</v>
      </c>
      <c r="C24" s="23" t="s">
        <v>45</v>
      </c>
      <c r="D24" s="8" t="s">
        <v>13</v>
      </c>
      <c r="E24" s="31">
        <v>1</v>
      </c>
      <c r="F24" s="27"/>
      <c r="G24" s="27"/>
      <c r="H24" s="27"/>
      <c r="I24" s="27"/>
      <c r="J24" s="27"/>
      <c r="K24" s="112"/>
      <c r="L24" s="112"/>
      <c r="M24" s="27"/>
      <c r="N24" s="27"/>
      <c r="O24" s="27"/>
      <c r="P24" s="28"/>
    </row>
    <row r="25" spans="1:16" s="24" customFormat="1" x14ac:dyDescent="0.25">
      <c r="A25" s="7">
        <f t="shared" si="1"/>
        <v>12</v>
      </c>
      <c r="B25" s="105" t="s">
        <v>354</v>
      </c>
      <c r="C25" s="23" t="s">
        <v>51</v>
      </c>
      <c r="D25" s="8" t="s">
        <v>13</v>
      </c>
      <c r="E25" s="31">
        <v>2</v>
      </c>
      <c r="F25" s="27"/>
      <c r="G25" s="27"/>
      <c r="H25" s="27"/>
      <c r="I25" s="27"/>
      <c r="J25" s="27"/>
      <c r="K25" s="112"/>
      <c r="L25" s="112"/>
      <c r="M25" s="27"/>
      <c r="N25" s="27"/>
      <c r="O25" s="27"/>
      <c r="P25" s="28"/>
    </row>
    <row r="26" spans="1:16" s="24" customFormat="1" x14ac:dyDescent="0.25">
      <c r="A26" s="7">
        <v>13</v>
      </c>
      <c r="B26" s="105" t="s">
        <v>354</v>
      </c>
      <c r="C26" s="41" t="s">
        <v>82</v>
      </c>
      <c r="D26" s="42" t="s">
        <v>4</v>
      </c>
      <c r="E26" s="31">
        <v>23</v>
      </c>
      <c r="F26" s="27"/>
      <c r="G26" s="27"/>
      <c r="H26" s="43"/>
      <c r="I26" s="43"/>
      <c r="J26" s="43"/>
      <c r="K26" s="112"/>
      <c r="L26" s="112"/>
      <c r="M26" s="27"/>
      <c r="N26" s="27"/>
      <c r="O26" s="27"/>
      <c r="P26" s="28"/>
    </row>
    <row r="27" spans="1:16" x14ac:dyDescent="0.25">
      <c r="A27" s="7">
        <v>14</v>
      </c>
      <c r="B27" s="105"/>
      <c r="C27" s="10" t="s">
        <v>347</v>
      </c>
      <c r="D27" s="42" t="s">
        <v>302</v>
      </c>
      <c r="E27" s="31">
        <v>3</v>
      </c>
      <c r="F27" s="27"/>
      <c r="G27" s="27"/>
      <c r="H27" s="29"/>
      <c r="I27" s="29"/>
      <c r="J27" s="29"/>
      <c r="K27" s="112"/>
      <c r="L27" s="112"/>
      <c r="M27" s="27"/>
      <c r="N27" s="27"/>
      <c r="O27" s="27"/>
      <c r="P27" s="28"/>
    </row>
    <row r="28" spans="1:16" s="16" customFormat="1" ht="14.25" x14ac:dyDescent="0.2">
      <c r="A28" s="12"/>
      <c r="B28" s="67"/>
      <c r="C28" s="67" t="s">
        <v>17</v>
      </c>
      <c r="D28" s="13"/>
      <c r="E28" s="13"/>
      <c r="F28" s="13"/>
      <c r="G28" s="13"/>
      <c r="H28" s="13"/>
      <c r="I28" s="13"/>
      <c r="J28" s="13"/>
      <c r="K28" s="13"/>
      <c r="L28" s="14">
        <f>SUM(L14:L27)</f>
        <v>0</v>
      </c>
      <c r="M28" s="14">
        <f>SUM(M14:M27)</f>
        <v>0</v>
      </c>
      <c r="N28" s="14">
        <f t="shared" ref="N28:P28" si="3">SUM(N14:N27)</f>
        <v>0</v>
      </c>
      <c r="O28" s="14">
        <f t="shared" si="3"/>
        <v>0</v>
      </c>
      <c r="P28" s="15">
        <f t="shared" si="3"/>
        <v>0</v>
      </c>
    </row>
    <row r="29" spans="1:16" s="16" customFormat="1" ht="14.25" x14ac:dyDescent="0.2">
      <c r="A29" s="7"/>
      <c r="B29" s="30"/>
      <c r="C29" s="30" t="s">
        <v>338</v>
      </c>
      <c r="D29" s="8" t="s">
        <v>302</v>
      </c>
      <c r="E29" s="31">
        <v>6</v>
      </c>
      <c r="F29" s="111"/>
      <c r="G29" s="111"/>
      <c r="H29" s="27"/>
      <c r="I29" s="27"/>
      <c r="J29" s="37"/>
      <c r="K29" s="113"/>
      <c r="L29" s="113"/>
      <c r="M29" s="27"/>
      <c r="N29" s="27">
        <f>ROUND(N28*E29/100,2)</f>
        <v>0</v>
      </c>
      <c r="O29" s="27"/>
      <c r="P29" s="28">
        <f t="shared" ref="P29" si="4">SUM(M29:O29)</f>
        <v>0</v>
      </c>
    </row>
    <row r="30" spans="1:16" s="16" customFormat="1" ht="14.25" x14ac:dyDescent="0.2">
      <c r="A30" s="12"/>
      <c r="B30" s="67"/>
      <c r="C30" s="67" t="s">
        <v>303</v>
      </c>
      <c r="D30" s="13"/>
      <c r="E30" s="13"/>
      <c r="F30" s="13"/>
      <c r="G30" s="13"/>
      <c r="H30" s="13"/>
      <c r="I30" s="13"/>
      <c r="J30" s="13"/>
      <c r="K30" s="13"/>
      <c r="L30" s="14">
        <f>L28+L29</f>
        <v>0</v>
      </c>
      <c r="M30" s="14">
        <f>M28+M29</f>
        <v>0</v>
      </c>
      <c r="N30" s="14">
        <f t="shared" ref="N30:P30" si="5">N28+N29</f>
        <v>0</v>
      </c>
      <c r="O30" s="14">
        <f t="shared" si="5"/>
        <v>0</v>
      </c>
      <c r="P30" s="15">
        <f t="shared" si="5"/>
        <v>0</v>
      </c>
    </row>
    <row r="32" spans="1:16" x14ac:dyDescent="0.25">
      <c r="N32" s="132" t="s">
        <v>371</v>
      </c>
      <c r="O32" s="132"/>
      <c r="P32" s="133">
        <f>P30</f>
        <v>0</v>
      </c>
    </row>
    <row r="35" spans="1:9" ht="15.75" customHeight="1" x14ac:dyDescent="0.25"/>
    <row r="36" spans="1:9" s="17" customFormat="1" ht="13.5" x14ac:dyDescent="0.25">
      <c r="A36" s="17" t="str">
        <f>'0'!A42</f>
        <v>Sastādīja:                                                        _____________   2016.g.___.____________</v>
      </c>
      <c r="I36" s="17" t="str">
        <f>'0'!I42</f>
        <v>Pārbaudīja:                                                     _____________   2016.g.___.____________</v>
      </c>
    </row>
    <row r="38" spans="1:9" s="18" customFormat="1" ht="11.25" x14ac:dyDescent="0.2">
      <c r="A38" s="18" t="str">
        <f>'0'!A44</f>
        <v>Sertifikāta Nr.:</v>
      </c>
      <c r="I38" s="18" t="str">
        <f>'0'!I44</f>
        <v>Sertifikāta Nr.:</v>
      </c>
    </row>
    <row r="40" spans="1:9" x14ac:dyDescent="0.25">
      <c r="B40" s="17"/>
    </row>
    <row r="41" spans="1:9" x14ac:dyDescent="0.25">
      <c r="B41" s="17"/>
    </row>
  </sheetData>
  <mergeCells count="9">
    <mergeCell ref="A6:P6"/>
    <mergeCell ref="A7:P7"/>
    <mergeCell ref="A10:A11"/>
    <mergeCell ref="C10:C11"/>
    <mergeCell ref="D10:D11"/>
    <mergeCell ref="E10:E11"/>
    <mergeCell ref="B10:B11"/>
    <mergeCell ref="F10:K10"/>
    <mergeCell ref="L10:P10"/>
  </mergeCells>
  <pageMargins left="0.25" right="0.25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topLeftCell="A25" workbookViewId="0">
      <selection activeCell="F14" sqref="F14:P79"/>
    </sheetView>
  </sheetViews>
  <sheetFormatPr defaultRowHeight="15" x14ac:dyDescent="0.25"/>
  <cols>
    <col min="1" max="1" width="5.7109375" style="1" customWidth="1"/>
    <col min="2" max="2" width="7.5703125" style="1" bestFit="1" customWidth="1"/>
    <col min="3" max="3" width="49.28515625" style="1" customWidth="1"/>
    <col min="4" max="4" width="11.7109375" style="1" customWidth="1"/>
    <col min="5" max="5" width="10.42578125" style="1" bestFit="1" customWidth="1"/>
    <col min="6" max="7" width="10.42578125" style="1" customWidth="1"/>
    <col min="8" max="8" width="10.5703125" style="1" customWidth="1"/>
    <col min="9" max="9" width="10.28515625" style="1" customWidth="1"/>
    <col min="10" max="10" width="10.85546875" style="1" bestFit="1" customWidth="1"/>
    <col min="11" max="12" width="10.85546875" style="1" customWidth="1"/>
    <col min="13" max="14" width="11.7109375" style="1" customWidth="1"/>
    <col min="15" max="15" width="12.42578125" style="1" customWidth="1"/>
    <col min="16" max="17" width="11.7109375" style="1" customWidth="1"/>
    <col min="18" max="16384" width="9.140625" style="1"/>
  </cols>
  <sheetData>
    <row r="1" spans="1:17" x14ac:dyDescent="0.25">
      <c r="A1" s="17" t="str">
        <f>'Kopsavilkuma aprekini'!B1</f>
        <v>Būves nosaukums: Kultūras un sadzīves ēka</v>
      </c>
      <c r="B1" s="17"/>
    </row>
    <row r="2" spans="1:17" x14ac:dyDescent="0.25">
      <c r="A2" s="17" t="str">
        <f>'Kopsavilkuma aprekini'!B2</f>
        <v>Objekta nosaukums: Ēkas daļas vienkāršotā atjaunošana</v>
      </c>
      <c r="B2" s="17"/>
    </row>
    <row r="3" spans="1:17" x14ac:dyDescent="0.25">
      <c r="A3" s="17" t="str">
        <f>'Kopsavilkuma aprekini'!B3</f>
        <v>Objekta adrese: Gaismas iela 17c, Ķekava, Ķekavas pagasts, Ķekavas novads</v>
      </c>
      <c r="B3" s="17"/>
    </row>
    <row r="4" spans="1:17" x14ac:dyDescent="0.25">
      <c r="A4" s="17" t="str">
        <f>'Kopsavilkuma aprekini'!B4</f>
        <v>Pasūtījuma Nr.:</v>
      </c>
      <c r="B4" s="17"/>
    </row>
    <row r="6" spans="1:17" ht="15.75" x14ac:dyDescent="0.25">
      <c r="A6" s="143" t="s">
        <v>25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48"/>
    </row>
    <row r="7" spans="1:17" x14ac:dyDescent="0.25">
      <c r="A7" s="147" t="str">
        <f>'Kopsavilkuma aprekini'!$D$15</f>
        <v>Telpu atjaunošanas darbi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49"/>
    </row>
    <row r="8" spans="1:17" x14ac:dyDescent="0.25">
      <c r="J8" s="3"/>
      <c r="K8" s="3"/>
      <c r="L8" s="3"/>
      <c r="M8" s="20"/>
      <c r="N8" s="21" t="str">
        <f>'0'!$N$8</f>
        <v>Tāmes izmaksas</v>
      </c>
      <c r="O8" s="68">
        <f>P82</f>
        <v>0</v>
      </c>
      <c r="P8" s="22" t="s">
        <v>6</v>
      </c>
      <c r="Q8" s="22"/>
    </row>
    <row r="9" spans="1:17" x14ac:dyDescent="0.25">
      <c r="C9" s="103" t="str">
        <f>'0'!$C$9</f>
        <v>Tāme sastādīta 2016.gada tirgus cenās, pamatojoties uz AR, IN, ŪK, AVS, UAS daļas rasējumiem.</v>
      </c>
      <c r="J9" s="3"/>
      <c r="K9" s="3"/>
      <c r="L9" s="3"/>
      <c r="M9" s="20"/>
      <c r="N9" s="21"/>
      <c r="O9" s="68"/>
      <c r="P9" s="21" t="str">
        <f>'0'!$P$9</f>
        <v>Tāme sastādīta 2016.gada ____.___________</v>
      </c>
      <c r="Q9" s="22"/>
    </row>
    <row r="10" spans="1:17" x14ac:dyDescent="0.25">
      <c r="A10" s="141" t="s">
        <v>7</v>
      </c>
      <c r="B10" s="145" t="s">
        <v>327</v>
      </c>
      <c r="C10" s="141" t="s">
        <v>8</v>
      </c>
      <c r="D10" s="141" t="s">
        <v>2</v>
      </c>
      <c r="E10" s="141" t="s">
        <v>9</v>
      </c>
      <c r="F10" s="135" t="s">
        <v>330</v>
      </c>
      <c r="G10" s="136"/>
      <c r="H10" s="136"/>
      <c r="I10" s="136"/>
      <c r="J10" s="136"/>
      <c r="K10" s="137"/>
      <c r="L10" s="135" t="s">
        <v>331</v>
      </c>
      <c r="M10" s="136"/>
      <c r="N10" s="136"/>
      <c r="O10" s="136"/>
      <c r="P10" s="137"/>
      <c r="Q10" s="51"/>
    </row>
    <row r="11" spans="1:17" ht="38.25" x14ac:dyDescent="0.25">
      <c r="A11" s="141"/>
      <c r="B11" s="146"/>
      <c r="C11" s="141"/>
      <c r="D11" s="141"/>
      <c r="E11" s="141"/>
      <c r="F11" s="95" t="s">
        <v>328</v>
      </c>
      <c r="G11" s="95" t="s">
        <v>329</v>
      </c>
      <c r="H11" s="95" t="s">
        <v>332</v>
      </c>
      <c r="I11" s="95" t="s">
        <v>333</v>
      </c>
      <c r="J11" s="95" t="s">
        <v>334</v>
      </c>
      <c r="K11" s="95" t="s">
        <v>336</v>
      </c>
      <c r="L11" s="95" t="s">
        <v>335</v>
      </c>
      <c r="M11" s="95" t="s">
        <v>332</v>
      </c>
      <c r="N11" s="95" t="s">
        <v>333</v>
      </c>
      <c r="O11" s="95" t="s">
        <v>334</v>
      </c>
      <c r="P11" s="114" t="s">
        <v>337</v>
      </c>
      <c r="Q11" s="51"/>
    </row>
    <row r="12" spans="1:17" x14ac:dyDescent="0.25">
      <c r="A12" s="19">
        <v>1</v>
      </c>
      <c r="B12" s="65">
        <f>A12+1</f>
        <v>2</v>
      </c>
      <c r="C12" s="65">
        <f t="shared" ref="C12:P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  <c r="Q12" s="51"/>
    </row>
    <row r="13" spans="1:17" x14ac:dyDescent="0.25">
      <c r="A13" s="4"/>
      <c r="B13" s="104"/>
      <c r="C13" s="33" t="s">
        <v>54</v>
      </c>
      <c r="D13" s="6"/>
      <c r="E13" s="31"/>
      <c r="F13" s="115"/>
      <c r="G13" s="115"/>
      <c r="H13" s="25"/>
      <c r="I13" s="25"/>
      <c r="J13" s="25"/>
      <c r="K13" s="25"/>
      <c r="L13" s="25"/>
      <c r="M13" s="25"/>
      <c r="N13" s="25"/>
      <c r="O13" s="25"/>
      <c r="P13" s="26"/>
      <c r="Q13" s="52"/>
    </row>
    <row r="14" spans="1:17" s="24" customFormat="1" x14ac:dyDescent="0.25">
      <c r="A14" s="7">
        <v>1</v>
      </c>
      <c r="B14" s="105" t="s">
        <v>352</v>
      </c>
      <c r="C14" s="23" t="s">
        <v>369</v>
      </c>
      <c r="D14" s="8" t="s">
        <v>3</v>
      </c>
      <c r="E14" s="31">
        <v>370</v>
      </c>
      <c r="F14" s="27"/>
      <c r="G14" s="27"/>
      <c r="H14" s="37"/>
      <c r="I14" s="37"/>
      <c r="J14" s="37"/>
      <c r="K14" s="112"/>
      <c r="L14" s="112"/>
      <c r="M14" s="27"/>
      <c r="N14" s="27"/>
      <c r="O14" s="27"/>
      <c r="P14" s="28"/>
    </row>
    <row r="15" spans="1:17" s="24" customFormat="1" x14ac:dyDescent="0.25">
      <c r="A15" s="7">
        <f t="shared" ref="A15:A79" si="1">A14+1</f>
        <v>2</v>
      </c>
      <c r="B15" s="105" t="s">
        <v>352</v>
      </c>
      <c r="C15" s="23" t="s">
        <v>227</v>
      </c>
      <c r="D15" s="8" t="s">
        <v>3</v>
      </c>
      <c r="E15" s="31">
        <v>326.60000000000002</v>
      </c>
      <c r="F15" s="27"/>
      <c r="G15" s="27"/>
      <c r="H15" s="37"/>
      <c r="I15" s="37"/>
      <c r="J15" s="37"/>
      <c r="K15" s="112"/>
      <c r="L15" s="112"/>
      <c r="M15" s="27"/>
      <c r="N15" s="27"/>
      <c r="O15" s="27"/>
      <c r="P15" s="28"/>
      <c r="Q15" s="52"/>
    </row>
    <row r="16" spans="1:17" s="24" customFormat="1" x14ac:dyDescent="0.25">
      <c r="A16" s="7">
        <f t="shared" si="1"/>
        <v>3</v>
      </c>
      <c r="B16" s="105" t="s">
        <v>355</v>
      </c>
      <c r="C16" s="23" t="s">
        <v>47</v>
      </c>
      <c r="D16" s="8" t="s">
        <v>3</v>
      </c>
      <c r="E16" s="31">
        <v>2</v>
      </c>
      <c r="F16" s="27"/>
      <c r="G16" s="27"/>
      <c r="H16" s="37"/>
      <c r="I16" s="37"/>
      <c r="J16" s="37"/>
      <c r="K16" s="112"/>
      <c r="L16" s="112"/>
      <c r="M16" s="27"/>
      <c r="N16" s="27"/>
      <c r="O16" s="27"/>
      <c r="P16" s="28"/>
      <c r="Q16" s="52"/>
    </row>
    <row r="17" spans="1:17" s="24" customFormat="1" x14ac:dyDescent="0.25">
      <c r="A17" s="7">
        <f t="shared" si="1"/>
        <v>4</v>
      </c>
      <c r="B17" s="105" t="s">
        <v>352</v>
      </c>
      <c r="C17" s="23" t="s">
        <v>48</v>
      </c>
      <c r="D17" s="8" t="s">
        <v>19</v>
      </c>
      <c r="E17" s="31">
        <v>9.5</v>
      </c>
      <c r="F17" s="27"/>
      <c r="G17" s="27"/>
      <c r="H17" s="27"/>
      <c r="I17" s="27"/>
      <c r="J17" s="27"/>
      <c r="K17" s="112"/>
      <c r="L17" s="112"/>
      <c r="M17" s="27"/>
      <c r="N17" s="27"/>
      <c r="O17" s="27"/>
      <c r="P17" s="28"/>
      <c r="Q17" s="52"/>
    </row>
    <row r="18" spans="1:17" s="24" customFormat="1" x14ac:dyDescent="0.25">
      <c r="A18" s="7">
        <f t="shared" si="1"/>
        <v>5</v>
      </c>
      <c r="B18" s="105" t="s">
        <v>352</v>
      </c>
      <c r="C18" s="23" t="s">
        <v>69</v>
      </c>
      <c r="D18" s="8" t="s">
        <v>3</v>
      </c>
      <c r="E18" s="31">
        <v>313.39999999999998</v>
      </c>
      <c r="F18" s="27"/>
      <c r="G18" s="27"/>
      <c r="H18" s="27"/>
      <c r="I18" s="27"/>
      <c r="J18" s="27"/>
      <c r="K18" s="112"/>
      <c r="L18" s="112"/>
      <c r="M18" s="27"/>
      <c r="N18" s="27"/>
      <c r="O18" s="27"/>
      <c r="P18" s="28"/>
      <c r="Q18" s="52"/>
    </row>
    <row r="19" spans="1:17" s="24" customFormat="1" x14ac:dyDescent="0.25">
      <c r="A19" s="7">
        <f t="shared" si="1"/>
        <v>6</v>
      </c>
      <c r="B19" s="105"/>
      <c r="C19" s="40" t="s">
        <v>55</v>
      </c>
      <c r="D19" s="8"/>
      <c r="E19" s="31"/>
      <c r="F19" s="27"/>
      <c r="G19" s="27"/>
      <c r="H19" s="27"/>
      <c r="I19" s="27"/>
      <c r="J19" s="27"/>
      <c r="K19" s="112"/>
      <c r="L19" s="112"/>
      <c r="M19" s="27"/>
      <c r="N19" s="27"/>
      <c r="O19" s="27"/>
      <c r="P19" s="28"/>
      <c r="Q19" s="52"/>
    </row>
    <row r="20" spans="1:17" s="24" customFormat="1" x14ac:dyDescent="0.25">
      <c r="A20" s="7">
        <f t="shared" si="1"/>
        <v>7</v>
      </c>
      <c r="B20" s="105" t="s">
        <v>356</v>
      </c>
      <c r="C20" s="39" t="s">
        <v>232</v>
      </c>
      <c r="D20" s="8" t="s">
        <v>3</v>
      </c>
      <c r="E20" s="31">
        <v>161.28</v>
      </c>
      <c r="F20" s="27"/>
      <c r="G20" s="27"/>
      <c r="H20" s="37"/>
      <c r="I20" s="37"/>
      <c r="J20" s="37"/>
      <c r="K20" s="112"/>
      <c r="L20" s="112"/>
      <c r="M20" s="27"/>
      <c r="N20" s="27"/>
      <c r="O20" s="27"/>
      <c r="P20" s="28"/>
      <c r="Q20" s="52"/>
    </row>
    <row r="21" spans="1:17" s="24" customFormat="1" x14ac:dyDescent="0.25">
      <c r="A21" s="7">
        <f t="shared" si="1"/>
        <v>8</v>
      </c>
      <c r="B21" s="105" t="s">
        <v>356</v>
      </c>
      <c r="C21" s="39" t="s">
        <v>233</v>
      </c>
      <c r="D21" s="8" t="s">
        <v>3</v>
      </c>
      <c r="E21" s="31">
        <v>50.29</v>
      </c>
      <c r="F21" s="27"/>
      <c r="G21" s="27"/>
      <c r="H21" s="37"/>
      <c r="I21" s="37"/>
      <c r="J21" s="37"/>
      <c r="K21" s="112"/>
      <c r="L21" s="112"/>
      <c r="M21" s="27"/>
      <c r="N21" s="27"/>
      <c r="O21" s="27"/>
      <c r="P21" s="28"/>
      <c r="Q21" s="52"/>
    </row>
    <row r="22" spans="1:17" s="24" customFormat="1" ht="25.5" x14ac:dyDescent="0.25">
      <c r="A22" s="7">
        <f t="shared" si="1"/>
        <v>9</v>
      </c>
      <c r="B22" s="105" t="s">
        <v>356</v>
      </c>
      <c r="C22" s="39" t="s">
        <v>234</v>
      </c>
      <c r="D22" s="53" t="s">
        <v>370</v>
      </c>
      <c r="E22" s="36">
        <v>400</v>
      </c>
      <c r="F22" s="27"/>
      <c r="G22" s="27"/>
      <c r="H22" s="37"/>
      <c r="I22" s="37"/>
      <c r="J22" s="37"/>
      <c r="K22" s="112"/>
      <c r="L22" s="112"/>
      <c r="M22" s="27"/>
      <c r="N22" s="27"/>
      <c r="O22" s="27"/>
      <c r="P22" s="28"/>
      <c r="Q22" s="52"/>
    </row>
    <row r="23" spans="1:17" s="24" customFormat="1" x14ac:dyDescent="0.25">
      <c r="A23" s="7">
        <f t="shared" si="1"/>
        <v>10</v>
      </c>
      <c r="B23" s="105" t="s">
        <v>353</v>
      </c>
      <c r="C23" s="39" t="s">
        <v>49</v>
      </c>
      <c r="D23" s="53" t="s">
        <v>16</v>
      </c>
      <c r="E23" s="36">
        <v>1</v>
      </c>
      <c r="F23" s="27"/>
      <c r="G23" s="27"/>
      <c r="H23" s="27"/>
      <c r="I23" s="27"/>
      <c r="J23" s="27"/>
      <c r="K23" s="112"/>
      <c r="L23" s="112"/>
      <c r="M23" s="27"/>
      <c r="N23" s="27"/>
      <c r="O23" s="27"/>
      <c r="P23" s="28"/>
      <c r="Q23" s="52"/>
    </row>
    <row r="24" spans="1:17" s="24" customFormat="1" x14ac:dyDescent="0.25">
      <c r="A24" s="7">
        <f t="shared" si="1"/>
        <v>11</v>
      </c>
      <c r="B24" s="105"/>
      <c r="C24" s="54" t="s">
        <v>68</v>
      </c>
      <c r="D24" s="53"/>
      <c r="E24" s="36"/>
      <c r="F24" s="27"/>
      <c r="G24" s="27"/>
      <c r="H24" s="27"/>
      <c r="I24" s="27"/>
      <c r="J24" s="27"/>
      <c r="K24" s="112"/>
      <c r="L24" s="112"/>
      <c r="M24" s="27"/>
      <c r="N24" s="27"/>
      <c r="O24" s="27"/>
      <c r="P24" s="28"/>
      <c r="Q24" s="52"/>
    </row>
    <row r="25" spans="1:17" s="24" customFormat="1" x14ac:dyDescent="0.25">
      <c r="A25" s="7">
        <f t="shared" si="1"/>
        <v>12</v>
      </c>
      <c r="B25" s="105" t="s">
        <v>357</v>
      </c>
      <c r="C25" s="39" t="s">
        <v>112</v>
      </c>
      <c r="D25" s="53" t="s">
        <v>3</v>
      </c>
      <c r="E25" s="36">
        <v>665.8</v>
      </c>
      <c r="F25" s="27"/>
      <c r="G25" s="27"/>
      <c r="H25" s="37"/>
      <c r="I25" s="37"/>
      <c r="J25" s="37"/>
      <c r="K25" s="112"/>
      <c r="L25" s="112"/>
      <c r="M25" s="27"/>
      <c r="N25" s="27"/>
      <c r="O25" s="27"/>
      <c r="P25" s="28"/>
      <c r="Q25" s="52"/>
    </row>
    <row r="26" spans="1:17" s="24" customFormat="1" x14ac:dyDescent="0.25">
      <c r="A26" s="7">
        <f t="shared" si="1"/>
        <v>13</v>
      </c>
      <c r="B26" s="105" t="s">
        <v>357</v>
      </c>
      <c r="C26" s="39" t="s">
        <v>78</v>
      </c>
      <c r="D26" s="53" t="s">
        <v>3</v>
      </c>
      <c r="E26" s="36">
        <f>E25</f>
        <v>665.8</v>
      </c>
      <c r="F26" s="27"/>
      <c r="G26" s="27"/>
      <c r="H26" s="37"/>
      <c r="I26" s="37"/>
      <c r="J26" s="37"/>
      <c r="K26" s="112"/>
      <c r="L26" s="112"/>
      <c r="M26" s="27"/>
      <c r="N26" s="27"/>
      <c r="O26" s="27"/>
      <c r="P26" s="28"/>
      <c r="Q26" s="52"/>
    </row>
    <row r="27" spans="1:17" s="24" customFormat="1" x14ac:dyDescent="0.25">
      <c r="A27" s="7">
        <f t="shared" si="1"/>
        <v>14</v>
      </c>
      <c r="B27" s="105" t="s">
        <v>357</v>
      </c>
      <c r="C27" s="23" t="s">
        <v>98</v>
      </c>
      <c r="D27" s="8" t="s">
        <v>3</v>
      </c>
      <c r="E27" s="31">
        <v>34.5</v>
      </c>
      <c r="F27" s="27"/>
      <c r="G27" s="27"/>
      <c r="H27" s="27"/>
      <c r="I27" s="27"/>
      <c r="J27" s="27"/>
      <c r="K27" s="112"/>
      <c r="L27" s="112"/>
      <c r="M27" s="27"/>
      <c r="N27" s="27"/>
      <c r="O27" s="27"/>
      <c r="P27" s="28"/>
      <c r="Q27" s="52"/>
    </row>
    <row r="28" spans="1:17" s="24" customFormat="1" x14ac:dyDescent="0.25">
      <c r="A28" s="7">
        <f t="shared" si="1"/>
        <v>15</v>
      </c>
      <c r="B28" s="105" t="s">
        <v>357</v>
      </c>
      <c r="C28" s="23" t="s">
        <v>99</v>
      </c>
      <c r="D28" s="8" t="s">
        <v>3</v>
      </c>
      <c r="E28" s="31">
        <f>(13+13)*1.15</f>
        <v>29.9</v>
      </c>
      <c r="F28" s="27"/>
      <c r="G28" s="27"/>
      <c r="H28" s="27"/>
      <c r="I28" s="27"/>
      <c r="J28" s="27"/>
      <c r="K28" s="112"/>
      <c r="L28" s="112"/>
      <c r="M28" s="27"/>
      <c r="N28" s="27"/>
      <c r="O28" s="27"/>
      <c r="P28" s="28"/>
      <c r="Q28" s="52"/>
    </row>
    <row r="29" spans="1:17" s="24" customFormat="1" x14ac:dyDescent="0.25">
      <c r="A29" s="7">
        <f t="shared" si="1"/>
        <v>16</v>
      </c>
      <c r="B29" s="105" t="s">
        <v>357</v>
      </c>
      <c r="C29" s="23" t="s">
        <v>100</v>
      </c>
      <c r="D29" s="8" t="s">
        <v>3</v>
      </c>
      <c r="E29" s="31">
        <f>(2+2.5+1.5+2.5)*1.15</f>
        <v>9.7749999999999986</v>
      </c>
      <c r="F29" s="27"/>
      <c r="G29" s="27"/>
      <c r="H29" s="27"/>
      <c r="I29" s="27"/>
      <c r="J29" s="27"/>
      <c r="K29" s="112"/>
      <c r="L29" s="112"/>
      <c r="M29" s="27"/>
      <c r="N29" s="27"/>
      <c r="O29" s="27"/>
      <c r="P29" s="28"/>
      <c r="Q29" s="52"/>
    </row>
    <row r="30" spans="1:17" s="24" customFormat="1" x14ac:dyDescent="0.25">
      <c r="A30" s="7">
        <f t="shared" si="1"/>
        <v>17</v>
      </c>
      <c r="B30" s="105" t="s">
        <v>357</v>
      </c>
      <c r="C30" s="23" t="s">
        <v>65</v>
      </c>
      <c r="D30" s="8" t="s">
        <v>70</v>
      </c>
      <c r="E30" s="31">
        <f>E27*0.7</f>
        <v>24.15</v>
      </c>
      <c r="F30" s="27"/>
      <c r="G30" s="27"/>
      <c r="H30" s="27"/>
      <c r="I30" s="27"/>
      <c r="J30" s="27"/>
      <c r="K30" s="112"/>
      <c r="L30" s="112"/>
      <c r="M30" s="27"/>
      <c r="N30" s="27"/>
      <c r="O30" s="27"/>
      <c r="P30" s="28"/>
      <c r="Q30" s="52"/>
    </row>
    <row r="31" spans="1:17" s="24" customFormat="1" x14ac:dyDescent="0.25">
      <c r="A31" s="7">
        <f t="shared" si="1"/>
        <v>18</v>
      </c>
      <c r="B31" s="105" t="s">
        <v>357</v>
      </c>
      <c r="C31" s="23" t="s">
        <v>58</v>
      </c>
      <c r="D31" s="8" t="s">
        <v>70</v>
      </c>
      <c r="E31" s="31">
        <f>E27*5</f>
        <v>172.5</v>
      </c>
      <c r="F31" s="27"/>
      <c r="G31" s="27"/>
      <c r="H31" s="27"/>
      <c r="I31" s="27"/>
      <c r="J31" s="27"/>
      <c r="K31" s="112"/>
      <c r="L31" s="112"/>
      <c r="M31" s="27"/>
      <c r="N31" s="27"/>
      <c r="O31" s="27"/>
      <c r="P31" s="28"/>
      <c r="Q31" s="52"/>
    </row>
    <row r="32" spans="1:17" s="24" customFormat="1" x14ac:dyDescent="0.25">
      <c r="A32" s="7">
        <f t="shared" si="1"/>
        <v>19</v>
      </c>
      <c r="B32" s="105" t="s">
        <v>357</v>
      </c>
      <c r="C32" s="23" t="s">
        <v>111</v>
      </c>
      <c r="D32" s="8" t="s">
        <v>3</v>
      </c>
      <c r="E32" s="31">
        <f>E27</f>
        <v>34.5</v>
      </c>
      <c r="F32" s="27"/>
      <c r="G32" s="27"/>
      <c r="H32" s="27"/>
      <c r="I32" s="27"/>
      <c r="J32" s="27"/>
      <c r="K32" s="112"/>
      <c r="L32" s="112"/>
      <c r="M32" s="27"/>
      <c r="N32" s="27"/>
      <c r="O32" s="27"/>
      <c r="P32" s="28"/>
      <c r="Q32" s="52"/>
    </row>
    <row r="33" spans="1:17" s="24" customFormat="1" x14ac:dyDescent="0.25">
      <c r="A33" s="7">
        <f t="shared" si="1"/>
        <v>20</v>
      </c>
      <c r="B33" s="105" t="s">
        <v>357</v>
      </c>
      <c r="C33" s="23" t="s">
        <v>101</v>
      </c>
      <c r="D33" s="8" t="s">
        <v>16</v>
      </c>
      <c r="E33" s="31">
        <v>1</v>
      </c>
      <c r="F33" s="27"/>
      <c r="G33" s="27"/>
      <c r="H33" s="27"/>
      <c r="I33" s="27"/>
      <c r="J33" s="27"/>
      <c r="K33" s="112"/>
      <c r="L33" s="112"/>
      <c r="M33" s="27"/>
      <c r="N33" s="27"/>
      <c r="O33" s="27"/>
      <c r="P33" s="28"/>
      <c r="Q33" s="52"/>
    </row>
    <row r="34" spans="1:17" s="24" customFormat="1" x14ac:dyDescent="0.25">
      <c r="A34" s="7">
        <f t="shared" si="1"/>
        <v>21</v>
      </c>
      <c r="B34" s="105" t="s">
        <v>357</v>
      </c>
      <c r="C34" s="23" t="s">
        <v>102</v>
      </c>
      <c r="D34" s="8" t="s">
        <v>16</v>
      </c>
      <c r="E34" s="31">
        <v>3</v>
      </c>
      <c r="F34" s="27"/>
      <c r="G34" s="27"/>
      <c r="H34" s="27"/>
      <c r="I34" s="27"/>
      <c r="J34" s="27"/>
      <c r="K34" s="112"/>
      <c r="L34" s="112"/>
      <c r="M34" s="27"/>
      <c r="N34" s="27"/>
      <c r="O34" s="27"/>
      <c r="P34" s="28"/>
      <c r="Q34" s="52"/>
    </row>
    <row r="35" spans="1:17" s="24" customFormat="1" x14ac:dyDescent="0.25">
      <c r="A35" s="7">
        <f t="shared" si="1"/>
        <v>22</v>
      </c>
      <c r="B35" s="105"/>
      <c r="C35" s="40" t="s">
        <v>56</v>
      </c>
      <c r="D35" s="8"/>
      <c r="E35" s="31"/>
      <c r="F35" s="27"/>
      <c r="G35" s="27"/>
      <c r="H35" s="27"/>
      <c r="I35" s="27"/>
      <c r="J35" s="27"/>
      <c r="K35" s="112"/>
      <c r="L35" s="112"/>
      <c r="M35" s="27"/>
      <c r="N35" s="27"/>
      <c r="O35" s="27"/>
      <c r="P35" s="28"/>
      <c r="Q35" s="52"/>
    </row>
    <row r="36" spans="1:17" s="24" customFormat="1" x14ac:dyDescent="0.25">
      <c r="A36" s="7">
        <f t="shared" si="1"/>
        <v>23</v>
      </c>
      <c r="B36" s="105" t="s">
        <v>357</v>
      </c>
      <c r="C36" s="23" t="s">
        <v>57</v>
      </c>
      <c r="D36" s="8" t="s">
        <v>3</v>
      </c>
      <c r="E36" s="31">
        <v>10.9</v>
      </c>
      <c r="F36" s="27"/>
      <c r="G36" s="27"/>
      <c r="H36" s="27"/>
      <c r="I36" s="27"/>
      <c r="J36" s="27"/>
      <c r="K36" s="112"/>
      <c r="L36" s="112"/>
      <c r="M36" s="27"/>
      <c r="N36" s="27"/>
      <c r="O36" s="27"/>
      <c r="P36" s="28"/>
      <c r="Q36" s="52"/>
    </row>
    <row r="37" spans="1:17" s="24" customFormat="1" x14ac:dyDescent="0.25">
      <c r="A37" s="7">
        <f t="shared" si="1"/>
        <v>24</v>
      </c>
      <c r="B37" s="105" t="s">
        <v>357</v>
      </c>
      <c r="C37" s="23" t="s">
        <v>96</v>
      </c>
      <c r="D37" s="8" t="s">
        <v>3</v>
      </c>
      <c r="E37" s="31">
        <f>(2.9+4.2)*1.15</f>
        <v>8.1649999999999991</v>
      </c>
      <c r="F37" s="27"/>
      <c r="G37" s="27"/>
      <c r="H37" s="27"/>
      <c r="I37" s="37"/>
      <c r="J37" s="27"/>
      <c r="K37" s="112"/>
      <c r="L37" s="112"/>
      <c r="M37" s="27"/>
      <c r="N37" s="27"/>
      <c r="O37" s="27"/>
      <c r="P37" s="28"/>
      <c r="Q37" s="52"/>
    </row>
    <row r="38" spans="1:17" s="24" customFormat="1" x14ac:dyDescent="0.25">
      <c r="A38" s="7">
        <f t="shared" si="1"/>
        <v>25</v>
      </c>
      <c r="B38" s="105" t="s">
        <v>357</v>
      </c>
      <c r="C38" s="23" t="s">
        <v>97</v>
      </c>
      <c r="D38" s="8" t="s">
        <v>3</v>
      </c>
      <c r="E38" s="31">
        <f>3.8*1.15</f>
        <v>4.3699999999999992</v>
      </c>
      <c r="F38" s="27"/>
      <c r="G38" s="27"/>
      <c r="H38" s="27"/>
      <c r="I38" s="37"/>
      <c r="J38" s="27"/>
      <c r="K38" s="112"/>
      <c r="L38" s="112"/>
      <c r="M38" s="27"/>
      <c r="N38" s="27"/>
      <c r="O38" s="27"/>
      <c r="P38" s="28"/>
      <c r="Q38" s="52"/>
    </row>
    <row r="39" spans="1:17" s="24" customFormat="1" x14ac:dyDescent="0.25">
      <c r="A39" s="7">
        <f t="shared" si="1"/>
        <v>26</v>
      </c>
      <c r="B39" s="105" t="s">
        <v>357</v>
      </c>
      <c r="C39" s="23" t="s">
        <v>65</v>
      </c>
      <c r="D39" s="8" t="s">
        <v>70</v>
      </c>
      <c r="E39" s="31">
        <f>E36*0.7</f>
        <v>7.63</v>
      </c>
      <c r="F39" s="27"/>
      <c r="G39" s="27"/>
      <c r="H39" s="27"/>
      <c r="I39" s="27"/>
      <c r="J39" s="27"/>
      <c r="K39" s="112"/>
      <c r="L39" s="112"/>
      <c r="M39" s="27"/>
      <c r="N39" s="27"/>
      <c r="O39" s="27"/>
      <c r="P39" s="28"/>
      <c r="Q39" s="52"/>
    </row>
    <row r="40" spans="1:17" s="24" customFormat="1" x14ac:dyDescent="0.25">
      <c r="A40" s="7">
        <f t="shared" si="1"/>
        <v>27</v>
      </c>
      <c r="B40" s="105" t="s">
        <v>357</v>
      </c>
      <c r="C40" s="23" t="s">
        <v>60</v>
      </c>
      <c r="D40" s="8" t="s">
        <v>70</v>
      </c>
      <c r="E40" s="31">
        <f>E36*5</f>
        <v>54.5</v>
      </c>
      <c r="F40" s="27"/>
      <c r="G40" s="27"/>
      <c r="H40" s="27"/>
      <c r="I40" s="27"/>
      <c r="J40" s="27"/>
      <c r="K40" s="112"/>
      <c r="L40" s="112"/>
      <c r="M40" s="27"/>
      <c r="N40" s="27"/>
      <c r="O40" s="27"/>
      <c r="P40" s="28"/>
      <c r="Q40" s="52"/>
    </row>
    <row r="41" spans="1:17" s="24" customFormat="1" x14ac:dyDescent="0.25">
      <c r="A41" s="7">
        <f t="shared" si="1"/>
        <v>28</v>
      </c>
      <c r="B41" s="105" t="s">
        <v>353</v>
      </c>
      <c r="C41" s="23" t="s">
        <v>61</v>
      </c>
      <c r="D41" s="8" t="s">
        <v>3</v>
      </c>
      <c r="E41" s="31">
        <f>E36*1.1</f>
        <v>11.990000000000002</v>
      </c>
      <c r="F41" s="27"/>
      <c r="G41" s="27"/>
      <c r="H41" s="37"/>
      <c r="I41" s="37"/>
      <c r="J41" s="37"/>
      <c r="K41" s="112"/>
      <c r="L41" s="112"/>
      <c r="M41" s="27"/>
      <c r="N41" s="27"/>
      <c r="O41" s="27"/>
      <c r="P41" s="28"/>
      <c r="Q41" s="52"/>
    </row>
    <row r="42" spans="1:17" s="24" customFormat="1" x14ac:dyDescent="0.25">
      <c r="A42" s="7">
        <f t="shared" si="1"/>
        <v>29</v>
      </c>
      <c r="B42" s="105" t="s">
        <v>353</v>
      </c>
      <c r="C42" s="23" t="s">
        <v>62</v>
      </c>
      <c r="D42" s="8" t="s">
        <v>3</v>
      </c>
      <c r="E42" s="31">
        <f>E41</f>
        <v>11.990000000000002</v>
      </c>
      <c r="F42" s="27"/>
      <c r="G42" s="27"/>
      <c r="H42" s="37"/>
      <c r="I42" s="37"/>
      <c r="J42" s="37"/>
      <c r="K42" s="112"/>
      <c r="L42" s="112"/>
      <c r="M42" s="27"/>
      <c r="N42" s="27"/>
      <c r="O42" s="27"/>
      <c r="P42" s="28"/>
      <c r="Q42" s="52"/>
    </row>
    <row r="43" spans="1:17" s="24" customFormat="1" x14ac:dyDescent="0.25">
      <c r="A43" s="7">
        <f t="shared" si="1"/>
        <v>30</v>
      </c>
      <c r="B43" s="105" t="s">
        <v>353</v>
      </c>
      <c r="C43" s="23" t="s">
        <v>63</v>
      </c>
      <c r="D43" s="8" t="s">
        <v>3</v>
      </c>
      <c r="E43" s="31">
        <f>E42</f>
        <v>11.990000000000002</v>
      </c>
      <c r="F43" s="27"/>
      <c r="G43" s="27"/>
      <c r="H43" s="37"/>
      <c r="I43" s="37"/>
      <c r="J43" s="37"/>
      <c r="K43" s="112"/>
      <c r="L43" s="112"/>
      <c r="M43" s="27"/>
      <c r="N43" s="27"/>
      <c r="O43" s="27"/>
      <c r="P43" s="28"/>
      <c r="Q43" s="52"/>
    </row>
    <row r="44" spans="1:17" s="24" customFormat="1" x14ac:dyDescent="0.25">
      <c r="A44" s="7">
        <f t="shared" si="1"/>
        <v>31</v>
      </c>
      <c r="B44" s="105" t="s">
        <v>353</v>
      </c>
      <c r="C44" s="23" t="s">
        <v>64</v>
      </c>
      <c r="D44" s="8" t="s">
        <v>3</v>
      </c>
      <c r="E44" s="31">
        <f>E43</f>
        <v>11.990000000000002</v>
      </c>
      <c r="F44" s="27"/>
      <c r="G44" s="27"/>
      <c r="H44" s="37"/>
      <c r="I44" s="37"/>
      <c r="J44" s="37"/>
      <c r="K44" s="112"/>
      <c r="L44" s="112"/>
      <c r="M44" s="27"/>
      <c r="N44" s="27"/>
      <c r="O44" s="27"/>
      <c r="P44" s="28"/>
      <c r="Q44" s="52"/>
    </row>
    <row r="45" spans="1:17" s="24" customFormat="1" x14ac:dyDescent="0.25">
      <c r="A45" s="7">
        <f t="shared" si="1"/>
        <v>32</v>
      </c>
      <c r="B45" s="105" t="s">
        <v>357</v>
      </c>
      <c r="C45" s="39" t="s">
        <v>66</v>
      </c>
      <c r="D45" s="8" t="s">
        <v>4</v>
      </c>
      <c r="E45" s="36">
        <v>25</v>
      </c>
      <c r="F45" s="27"/>
      <c r="G45" s="27"/>
      <c r="H45" s="27"/>
      <c r="I45" s="27"/>
      <c r="J45" s="27"/>
      <c r="K45" s="112"/>
      <c r="L45" s="112"/>
      <c r="M45" s="27"/>
      <c r="N45" s="27"/>
      <c r="O45" s="27"/>
      <c r="P45" s="28"/>
      <c r="Q45" s="52"/>
    </row>
    <row r="46" spans="1:17" s="24" customFormat="1" x14ac:dyDescent="0.25">
      <c r="A46" s="7">
        <f t="shared" si="1"/>
        <v>33</v>
      </c>
      <c r="B46" s="105" t="s">
        <v>357</v>
      </c>
      <c r="C46" s="23" t="s">
        <v>59</v>
      </c>
      <c r="D46" s="8" t="s">
        <v>4</v>
      </c>
      <c r="E46" s="36">
        <f>E45</f>
        <v>25</v>
      </c>
      <c r="F46" s="27"/>
      <c r="G46" s="27"/>
      <c r="H46" s="27"/>
      <c r="I46" s="37"/>
      <c r="J46" s="27"/>
      <c r="K46" s="112"/>
      <c r="L46" s="112"/>
      <c r="M46" s="27"/>
      <c r="N46" s="27"/>
      <c r="O46" s="27"/>
      <c r="P46" s="28"/>
      <c r="Q46" s="52"/>
    </row>
    <row r="47" spans="1:17" s="24" customFormat="1" x14ac:dyDescent="0.25">
      <c r="A47" s="7">
        <f t="shared" si="1"/>
        <v>34</v>
      </c>
      <c r="B47" s="105" t="s">
        <v>357</v>
      </c>
      <c r="C47" s="23" t="s">
        <v>75</v>
      </c>
      <c r="D47" s="8" t="s">
        <v>4</v>
      </c>
      <c r="E47" s="31">
        <f>E45</f>
        <v>25</v>
      </c>
      <c r="F47" s="27"/>
      <c r="G47" s="27"/>
      <c r="H47" s="27"/>
      <c r="I47" s="27"/>
      <c r="J47" s="27"/>
      <c r="K47" s="112"/>
      <c r="L47" s="112"/>
      <c r="M47" s="27"/>
      <c r="N47" s="27"/>
      <c r="O47" s="27"/>
      <c r="P47" s="28"/>
      <c r="Q47" s="52"/>
    </row>
    <row r="48" spans="1:17" s="24" customFormat="1" x14ac:dyDescent="0.25">
      <c r="A48" s="7">
        <f t="shared" si="1"/>
        <v>35</v>
      </c>
      <c r="B48" s="105" t="s">
        <v>356</v>
      </c>
      <c r="C48" s="23" t="s">
        <v>72</v>
      </c>
      <c r="D48" s="8" t="s">
        <v>3</v>
      </c>
      <c r="E48" s="36">
        <f>2.9+4.2</f>
        <v>7.1</v>
      </c>
      <c r="F48" s="27"/>
      <c r="G48" s="27"/>
      <c r="H48" s="27"/>
      <c r="I48" s="27"/>
      <c r="J48" s="27"/>
      <c r="K48" s="112"/>
      <c r="L48" s="112"/>
      <c r="M48" s="27"/>
      <c r="N48" s="27"/>
      <c r="O48" s="27"/>
      <c r="P48" s="28"/>
      <c r="Q48" s="52"/>
    </row>
    <row r="49" spans="1:17" s="24" customFormat="1" x14ac:dyDescent="0.25">
      <c r="A49" s="7">
        <f t="shared" si="1"/>
        <v>36</v>
      </c>
      <c r="B49" s="105" t="s">
        <v>356</v>
      </c>
      <c r="C49" s="23" t="s">
        <v>74</v>
      </c>
      <c r="D49" s="8" t="s">
        <v>73</v>
      </c>
      <c r="E49" s="31">
        <f>E48*0.2</f>
        <v>1.42</v>
      </c>
      <c r="F49" s="27"/>
      <c r="G49" s="27"/>
      <c r="H49" s="27"/>
      <c r="I49" s="27"/>
      <c r="J49" s="27"/>
      <c r="K49" s="112"/>
      <c r="L49" s="112"/>
      <c r="M49" s="27"/>
      <c r="N49" s="27"/>
      <c r="O49" s="27"/>
      <c r="P49" s="28"/>
      <c r="Q49" s="52"/>
    </row>
    <row r="50" spans="1:17" s="24" customFormat="1" x14ac:dyDescent="0.25">
      <c r="A50" s="7">
        <f t="shared" si="1"/>
        <v>37</v>
      </c>
      <c r="B50" s="105" t="s">
        <v>356</v>
      </c>
      <c r="C50" s="23" t="s">
        <v>71</v>
      </c>
      <c r="D50" s="8" t="s">
        <v>70</v>
      </c>
      <c r="E50" s="31">
        <f>E48*2</f>
        <v>14.2</v>
      </c>
      <c r="F50" s="27"/>
      <c r="G50" s="27"/>
      <c r="H50" s="27"/>
      <c r="I50" s="27"/>
      <c r="J50" s="27"/>
      <c r="K50" s="112"/>
      <c r="L50" s="112"/>
      <c r="M50" s="27"/>
      <c r="N50" s="27"/>
      <c r="O50" s="27"/>
      <c r="P50" s="28"/>
      <c r="Q50" s="52"/>
    </row>
    <row r="51" spans="1:17" s="62" customFormat="1" x14ac:dyDescent="0.25">
      <c r="A51" s="55">
        <f t="shared" si="1"/>
        <v>38</v>
      </c>
      <c r="B51" s="105" t="s">
        <v>357</v>
      </c>
      <c r="C51" s="56" t="s">
        <v>229</v>
      </c>
      <c r="D51" s="57" t="s">
        <v>3</v>
      </c>
      <c r="E51" s="58">
        <v>302.5</v>
      </c>
      <c r="F51" s="27"/>
      <c r="G51" s="27"/>
      <c r="H51" s="59"/>
      <c r="I51" s="59"/>
      <c r="J51" s="59"/>
      <c r="K51" s="112"/>
      <c r="L51" s="112"/>
      <c r="M51" s="60"/>
      <c r="N51" s="60"/>
      <c r="O51" s="60"/>
      <c r="P51" s="61"/>
      <c r="Q51" s="52"/>
    </row>
    <row r="52" spans="1:17" s="62" customFormat="1" x14ac:dyDescent="0.25">
      <c r="A52" s="55">
        <f t="shared" si="1"/>
        <v>39</v>
      </c>
      <c r="B52" s="105" t="s">
        <v>357</v>
      </c>
      <c r="C52" s="56" t="s">
        <v>103</v>
      </c>
      <c r="D52" s="57" t="s">
        <v>3</v>
      </c>
      <c r="E52" s="58">
        <f>E51*1.1</f>
        <v>332.75</v>
      </c>
      <c r="F52" s="27"/>
      <c r="G52" s="27"/>
      <c r="H52" s="60"/>
      <c r="I52" s="60"/>
      <c r="J52" s="60"/>
      <c r="K52" s="112"/>
      <c r="L52" s="112"/>
      <c r="M52" s="60"/>
      <c r="N52" s="60"/>
      <c r="O52" s="60"/>
      <c r="P52" s="61"/>
      <c r="Q52" s="52"/>
    </row>
    <row r="53" spans="1:17" s="62" customFormat="1" x14ac:dyDescent="0.25">
      <c r="A53" s="55">
        <f t="shared" si="1"/>
        <v>40</v>
      </c>
      <c r="B53" s="105" t="s">
        <v>357</v>
      </c>
      <c r="C53" s="56" t="s">
        <v>67</v>
      </c>
      <c r="D53" s="57" t="s">
        <v>70</v>
      </c>
      <c r="E53" s="58">
        <f>E52*0.35</f>
        <v>116.46249999999999</v>
      </c>
      <c r="F53" s="27"/>
      <c r="G53" s="27"/>
      <c r="H53" s="60"/>
      <c r="I53" s="60"/>
      <c r="J53" s="60"/>
      <c r="K53" s="112"/>
      <c r="L53" s="112"/>
      <c r="M53" s="60"/>
      <c r="N53" s="60"/>
      <c r="O53" s="60"/>
      <c r="P53" s="61"/>
      <c r="Q53" s="52"/>
    </row>
    <row r="54" spans="1:17" s="24" customFormat="1" x14ac:dyDescent="0.25">
      <c r="A54" s="7">
        <f t="shared" si="1"/>
        <v>41</v>
      </c>
      <c r="B54" s="105" t="s">
        <v>353</v>
      </c>
      <c r="C54" s="23" t="s">
        <v>61</v>
      </c>
      <c r="D54" s="8" t="s">
        <v>3</v>
      </c>
      <c r="E54" s="31">
        <f>E51*1.1</f>
        <v>332.75</v>
      </c>
      <c r="F54" s="27"/>
      <c r="G54" s="27"/>
      <c r="H54" s="37"/>
      <c r="I54" s="37"/>
      <c r="J54" s="37"/>
      <c r="K54" s="112"/>
      <c r="L54" s="112"/>
      <c r="M54" s="27"/>
      <c r="N54" s="27"/>
      <c r="O54" s="27"/>
      <c r="P54" s="28"/>
      <c r="Q54" s="52"/>
    </row>
    <row r="55" spans="1:17" s="24" customFormat="1" x14ac:dyDescent="0.25">
      <c r="A55" s="7">
        <f t="shared" si="1"/>
        <v>42</v>
      </c>
      <c r="B55" s="105" t="s">
        <v>353</v>
      </c>
      <c r="C55" s="23" t="s">
        <v>62</v>
      </c>
      <c r="D55" s="8" t="s">
        <v>3</v>
      </c>
      <c r="E55" s="31">
        <f>E54</f>
        <v>332.75</v>
      </c>
      <c r="F55" s="27"/>
      <c r="G55" s="27"/>
      <c r="H55" s="37"/>
      <c r="I55" s="37"/>
      <c r="J55" s="37"/>
      <c r="K55" s="112"/>
      <c r="L55" s="112"/>
      <c r="M55" s="27"/>
      <c r="N55" s="27"/>
      <c r="O55" s="27"/>
      <c r="P55" s="28"/>
      <c r="Q55" s="52"/>
    </row>
    <row r="56" spans="1:17" s="24" customFormat="1" x14ac:dyDescent="0.25">
      <c r="A56" s="7">
        <f t="shared" si="1"/>
        <v>43</v>
      </c>
      <c r="B56" s="105" t="s">
        <v>353</v>
      </c>
      <c r="C56" s="23" t="s">
        <v>63</v>
      </c>
      <c r="D56" s="8" t="s">
        <v>3</v>
      </c>
      <c r="E56" s="31">
        <f>E55</f>
        <v>332.75</v>
      </c>
      <c r="F56" s="27"/>
      <c r="G56" s="27"/>
      <c r="H56" s="37"/>
      <c r="I56" s="37"/>
      <c r="J56" s="37"/>
      <c r="K56" s="112"/>
      <c r="L56" s="112"/>
      <c r="M56" s="27"/>
      <c r="N56" s="27"/>
      <c r="O56" s="27"/>
      <c r="P56" s="28"/>
      <c r="Q56" s="52"/>
    </row>
    <row r="57" spans="1:17" s="24" customFormat="1" x14ac:dyDescent="0.25">
      <c r="A57" s="7">
        <f t="shared" si="1"/>
        <v>44</v>
      </c>
      <c r="B57" s="105" t="s">
        <v>353</v>
      </c>
      <c r="C57" s="23" t="s">
        <v>64</v>
      </c>
      <c r="D57" s="8" t="s">
        <v>3</v>
      </c>
      <c r="E57" s="31">
        <f>E56</f>
        <v>332.75</v>
      </c>
      <c r="F57" s="27"/>
      <c r="G57" s="27"/>
      <c r="H57" s="37"/>
      <c r="I57" s="37"/>
      <c r="J57" s="37"/>
      <c r="K57" s="112"/>
      <c r="L57" s="112"/>
      <c r="M57" s="27"/>
      <c r="N57" s="27"/>
      <c r="O57" s="27"/>
      <c r="P57" s="28"/>
      <c r="Q57" s="52"/>
    </row>
    <row r="58" spans="1:17" s="24" customFormat="1" x14ac:dyDescent="0.25">
      <c r="A58" s="7">
        <f t="shared" si="1"/>
        <v>45</v>
      </c>
      <c r="B58" s="105" t="s">
        <v>357</v>
      </c>
      <c r="C58" s="39" t="s">
        <v>230</v>
      </c>
      <c r="D58" s="8" t="s">
        <v>4</v>
      </c>
      <c r="E58" s="31">
        <v>226</v>
      </c>
      <c r="F58" s="27"/>
      <c r="G58" s="27"/>
      <c r="H58" s="37"/>
      <c r="I58" s="37"/>
      <c r="J58" s="37"/>
      <c r="K58" s="112"/>
      <c r="L58" s="112"/>
      <c r="M58" s="27"/>
      <c r="N58" s="27"/>
      <c r="O58" s="27"/>
      <c r="P58" s="28"/>
      <c r="Q58" s="52"/>
    </row>
    <row r="59" spans="1:17" s="24" customFormat="1" x14ac:dyDescent="0.25">
      <c r="A59" s="7">
        <f t="shared" si="1"/>
        <v>46</v>
      </c>
      <c r="B59" s="105"/>
      <c r="C59" s="40" t="s">
        <v>77</v>
      </c>
      <c r="D59" s="8"/>
      <c r="E59" s="31"/>
      <c r="F59" s="27"/>
      <c r="G59" s="27"/>
      <c r="H59" s="27"/>
      <c r="I59" s="27"/>
      <c r="J59" s="27"/>
      <c r="K59" s="112"/>
      <c r="L59" s="112"/>
      <c r="M59" s="27"/>
      <c r="N59" s="27"/>
      <c r="O59" s="27"/>
      <c r="P59" s="28"/>
      <c r="Q59" s="52"/>
    </row>
    <row r="60" spans="1:17" s="24" customFormat="1" x14ac:dyDescent="0.25">
      <c r="A60" s="7">
        <f t="shared" si="1"/>
        <v>47</v>
      </c>
      <c r="B60" s="105" t="s">
        <v>356</v>
      </c>
      <c r="C60" s="23" t="s">
        <v>79</v>
      </c>
      <c r="D60" s="8" t="s">
        <v>3</v>
      </c>
      <c r="E60" s="31">
        <f>232-26.1</f>
        <v>205.9</v>
      </c>
      <c r="F60" s="27"/>
      <c r="G60" s="27"/>
      <c r="H60" s="37"/>
      <c r="I60" s="37"/>
      <c r="J60" s="37"/>
      <c r="K60" s="112"/>
      <c r="L60" s="112"/>
      <c r="M60" s="27"/>
      <c r="N60" s="27"/>
      <c r="O60" s="27"/>
      <c r="P60" s="28"/>
      <c r="Q60" s="52"/>
    </row>
    <row r="61" spans="1:17" s="24" customFormat="1" x14ac:dyDescent="0.25">
      <c r="A61" s="7">
        <f t="shared" si="1"/>
        <v>48</v>
      </c>
      <c r="B61" s="105" t="s">
        <v>356</v>
      </c>
      <c r="C61" s="23" t="s">
        <v>80</v>
      </c>
      <c r="D61" s="8" t="s">
        <v>3</v>
      </c>
      <c r="E61" s="31">
        <v>81.400000000000006</v>
      </c>
      <c r="F61" s="27"/>
      <c r="G61" s="27"/>
      <c r="H61" s="37"/>
      <c r="I61" s="37"/>
      <c r="J61" s="37"/>
      <c r="K61" s="112"/>
      <c r="L61" s="112"/>
      <c r="M61" s="27"/>
      <c r="N61" s="27"/>
      <c r="O61" s="27"/>
      <c r="P61" s="28"/>
      <c r="Q61" s="52"/>
    </row>
    <row r="62" spans="1:17" s="24" customFormat="1" x14ac:dyDescent="0.25">
      <c r="A62" s="7">
        <f t="shared" si="1"/>
        <v>49</v>
      </c>
      <c r="B62" s="105"/>
      <c r="C62" s="40" t="s">
        <v>76</v>
      </c>
      <c r="D62" s="8"/>
      <c r="E62" s="31"/>
      <c r="F62" s="27"/>
      <c r="G62" s="27"/>
      <c r="H62" s="27"/>
      <c r="I62" s="27"/>
      <c r="J62" s="27"/>
      <c r="K62" s="112"/>
      <c r="L62" s="112"/>
      <c r="M62" s="27"/>
      <c r="N62" s="27"/>
      <c r="O62" s="27"/>
      <c r="P62" s="28"/>
      <c r="Q62" s="52"/>
    </row>
    <row r="63" spans="1:17" s="24" customFormat="1" x14ac:dyDescent="0.25">
      <c r="A63" s="7">
        <f t="shared" si="1"/>
        <v>50</v>
      </c>
      <c r="B63" s="105" t="s">
        <v>357</v>
      </c>
      <c r="C63" s="23" t="s">
        <v>228</v>
      </c>
      <c r="D63" s="8" t="s">
        <v>3</v>
      </c>
      <c r="E63" s="31">
        <f>E60+E61</f>
        <v>287.3</v>
      </c>
      <c r="F63" s="27"/>
      <c r="G63" s="27"/>
      <c r="H63" s="37"/>
      <c r="I63" s="37"/>
      <c r="J63" s="37"/>
      <c r="K63" s="112"/>
      <c r="L63" s="112"/>
      <c r="M63" s="27"/>
      <c r="N63" s="27"/>
      <c r="O63" s="27"/>
      <c r="P63" s="28"/>
      <c r="Q63" s="52"/>
    </row>
    <row r="64" spans="1:17" s="24" customFormat="1" x14ac:dyDescent="0.25">
      <c r="A64" s="7">
        <f t="shared" si="1"/>
        <v>51</v>
      </c>
      <c r="B64" s="105"/>
      <c r="C64" s="40" t="s">
        <v>110</v>
      </c>
      <c r="D64" s="8"/>
      <c r="E64" s="31"/>
      <c r="F64" s="27"/>
      <c r="G64" s="27"/>
      <c r="H64" s="27"/>
      <c r="I64" s="27"/>
      <c r="J64" s="27"/>
      <c r="K64" s="112"/>
      <c r="L64" s="112"/>
      <c r="M64" s="27"/>
      <c r="N64" s="27"/>
      <c r="O64" s="27"/>
      <c r="P64" s="28"/>
      <c r="Q64" s="52"/>
    </row>
    <row r="65" spans="1:17" s="24" customFormat="1" x14ac:dyDescent="0.25">
      <c r="A65" s="7">
        <f t="shared" si="1"/>
        <v>52</v>
      </c>
      <c r="B65" s="105" t="s">
        <v>356</v>
      </c>
      <c r="C65" s="23" t="s">
        <v>85</v>
      </c>
      <c r="D65" s="8" t="s">
        <v>13</v>
      </c>
      <c r="E65" s="31">
        <v>1</v>
      </c>
      <c r="F65" s="27"/>
      <c r="G65" s="27"/>
      <c r="H65" s="37"/>
      <c r="I65" s="37"/>
      <c r="J65" s="37"/>
      <c r="K65" s="112"/>
      <c r="L65" s="112"/>
      <c r="M65" s="27"/>
      <c r="N65" s="27"/>
      <c r="O65" s="27"/>
      <c r="P65" s="28"/>
      <c r="Q65" s="52"/>
    </row>
    <row r="66" spans="1:17" s="24" customFormat="1" x14ac:dyDescent="0.25">
      <c r="A66" s="7">
        <f t="shared" si="1"/>
        <v>53</v>
      </c>
      <c r="B66" s="105" t="s">
        <v>356</v>
      </c>
      <c r="C66" s="23" t="s">
        <v>86</v>
      </c>
      <c r="D66" s="8" t="s">
        <v>13</v>
      </c>
      <c r="E66" s="31">
        <v>1</v>
      </c>
      <c r="F66" s="27"/>
      <c r="G66" s="27"/>
      <c r="H66" s="37"/>
      <c r="I66" s="37"/>
      <c r="J66" s="37"/>
      <c r="K66" s="112"/>
      <c r="L66" s="112"/>
      <c r="M66" s="37"/>
      <c r="N66" s="37"/>
      <c r="O66" s="37"/>
      <c r="P66" s="109"/>
      <c r="Q66" s="110"/>
    </row>
    <row r="67" spans="1:17" s="24" customFormat="1" x14ac:dyDescent="0.25">
      <c r="A67" s="7">
        <f t="shared" si="1"/>
        <v>54</v>
      </c>
      <c r="B67" s="105" t="s">
        <v>356</v>
      </c>
      <c r="C67" s="23" t="s">
        <v>87</v>
      </c>
      <c r="D67" s="8" t="s">
        <v>13</v>
      </c>
      <c r="E67" s="31">
        <v>1</v>
      </c>
      <c r="F67" s="27"/>
      <c r="G67" s="27"/>
      <c r="H67" s="37"/>
      <c r="I67" s="37"/>
      <c r="J67" s="37"/>
      <c r="K67" s="112"/>
      <c r="L67" s="112"/>
      <c r="M67" s="37"/>
      <c r="N67" s="37"/>
      <c r="O67" s="37"/>
      <c r="P67" s="109"/>
      <c r="Q67" s="110"/>
    </row>
    <row r="68" spans="1:17" s="24" customFormat="1" x14ac:dyDescent="0.25">
      <c r="A68" s="7">
        <f t="shared" si="1"/>
        <v>55</v>
      </c>
      <c r="B68" s="105" t="s">
        <v>356</v>
      </c>
      <c r="C68" s="23" t="s">
        <v>88</v>
      </c>
      <c r="D68" s="8" t="s">
        <v>13</v>
      </c>
      <c r="E68" s="31">
        <v>1</v>
      </c>
      <c r="F68" s="27"/>
      <c r="G68" s="27"/>
      <c r="H68" s="37"/>
      <c r="I68" s="37"/>
      <c r="J68" s="37"/>
      <c r="K68" s="112"/>
      <c r="L68" s="112"/>
      <c r="M68" s="37"/>
      <c r="N68" s="37"/>
      <c r="O68" s="37"/>
      <c r="P68" s="109"/>
      <c r="Q68" s="110"/>
    </row>
    <row r="69" spans="1:17" s="24" customFormat="1" x14ac:dyDescent="0.25">
      <c r="A69" s="7">
        <f t="shared" si="1"/>
        <v>56</v>
      </c>
      <c r="B69" s="105" t="s">
        <v>356</v>
      </c>
      <c r="C69" s="23" t="s">
        <v>89</v>
      </c>
      <c r="D69" s="8" t="s">
        <v>13</v>
      </c>
      <c r="E69" s="31">
        <v>1</v>
      </c>
      <c r="F69" s="27"/>
      <c r="G69" s="27"/>
      <c r="H69" s="37"/>
      <c r="I69" s="37"/>
      <c r="J69" s="37"/>
      <c r="K69" s="112"/>
      <c r="L69" s="112"/>
      <c r="M69" s="37"/>
      <c r="N69" s="37"/>
      <c r="O69" s="37"/>
      <c r="P69" s="109"/>
      <c r="Q69" s="110"/>
    </row>
    <row r="70" spans="1:17" s="24" customFormat="1" x14ac:dyDescent="0.25">
      <c r="A70" s="7">
        <f t="shared" si="1"/>
        <v>57</v>
      </c>
      <c r="B70" s="105" t="s">
        <v>356</v>
      </c>
      <c r="C70" s="23" t="s">
        <v>90</v>
      </c>
      <c r="D70" s="8" t="s">
        <v>13</v>
      </c>
      <c r="E70" s="31">
        <v>1</v>
      </c>
      <c r="F70" s="27"/>
      <c r="G70" s="27"/>
      <c r="H70" s="37"/>
      <c r="I70" s="37"/>
      <c r="J70" s="37"/>
      <c r="K70" s="112"/>
      <c r="L70" s="112"/>
      <c r="M70" s="37"/>
      <c r="N70" s="37"/>
      <c r="O70" s="37"/>
      <c r="P70" s="109"/>
      <c r="Q70" s="110"/>
    </row>
    <row r="71" spans="1:17" s="24" customFormat="1" x14ac:dyDescent="0.25">
      <c r="A71" s="7">
        <f t="shared" si="1"/>
        <v>58</v>
      </c>
      <c r="B71" s="105" t="s">
        <v>356</v>
      </c>
      <c r="C71" s="23" t="s">
        <v>91</v>
      </c>
      <c r="D71" s="8" t="s">
        <v>13</v>
      </c>
      <c r="E71" s="31">
        <v>1</v>
      </c>
      <c r="F71" s="27"/>
      <c r="G71" s="27"/>
      <c r="H71" s="37"/>
      <c r="I71" s="37"/>
      <c r="J71" s="37"/>
      <c r="K71" s="112"/>
      <c r="L71" s="112"/>
      <c r="M71" s="37"/>
      <c r="N71" s="37"/>
      <c r="O71" s="37"/>
      <c r="P71" s="109"/>
      <c r="Q71" s="110"/>
    </row>
    <row r="72" spans="1:17" s="24" customFormat="1" x14ac:dyDescent="0.25">
      <c r="A72" s="7">
        <f t="shared" si="1"/>
        <v>59</v>
      </c>
      <c r="B72" s="105" t="s">
        <v>356</v>
      </c>
      <c r="C72" s="23" t="s">
        <v>92</v>
      </c>
      <c r="D72" s="8" t="s">
        <v>13</v>
      </c>
      <c r="E72" s="31">
        <v>1</v>
      </c>
      <c r="F72" s="27"/>
      <c r="G72" s="27"/>
      <c r="H72" s="37"/>
      <c r="I72" s="37"/>
      <c r="J72" s="37"/>
      <c r="K72" s="112"/>
      <c r="L72" s="112"/>
      <c r="M72" s="37"/>
      <c r="N72" s="37"/>
      <c r="O72" s="37"/>
      <c r="P72" s="109"/>
      <c r="Q72" s="110"/>
    </row>
    <row r="73" spans="1:17" s="24" customFormat="1" x14ac:dyDescent="0.25">
      <c r="A73" s="7">
        <f t="shared" si="1"/>
        <v>60</v>
      </c>
      <c r="B73" s="105" t="s">
        <v>356</v>
      </c>
      <c r="C73" s="23" t="s">
        <v>93</v>
      </c>
      <c r="D73" s="8" t="s">
        <v>13</v>
      </c>
      <c r="E73" s="31">
        <v>1</v>
      </c>
      <c r="F73" s="27"/>
      <c r="G73" s="27"/>
      <c r="H73" s="37"/>
      <c r="I73" s="37"/>
      <c r="J73" s="37"/>
      <c r="K73" s="112"/>
      <c r="L73" s="112"/>
      <c r="M73" s="37"/>
      <c r="N73" s="37"/>
      <c r="O73" s="37"/>
      <c r="P73" s="109"/>
      <c r="Q73" s="110"/>
    </row>
    <row r="74" spans="1:17" s="24" customFormat="1" x14ac:dyDescent="0.25">
      <c r="A74" s="7">
        <f t="shared" si="1"/>
        <v>61</v>
      </c>
      <c r="B74" s="105" t="s">
        <v>356</v>
      </c>
      <c r="C74" s="23" t="s">
        <v>94</v>
      </c>
      <c r="D74" s="8" t="s">
        <v>13</v>
      </c>
      <c r="E74" s="31">
        <v>1</v>
      </c>
      <c r="F74" s="27"/>
      <c r="G74" s="27"/>
      <c r="H74" s="37"/>
      <c r="I74" s="37"/>
      <c r="J74" s="37"/>
      <c r="K74" s="112"/>
      <c r="L74" s="112"/>
      <c r="M74" s="37"/>
      <c r="N74" s="37"/>
      <c r="O74" s="37"/>
      <c r="P74" s="109"/>
      <c r="Q74" s="110"/>
    </row>
    <row r="75" spans="1:17" s="24" customFormat="1" x14ac:dyDescent="0.25">
      <c r="A75" s="7">
        <f t="shared" si="1"/>
        <v>62</v>
      </c>
      <c r="B75" s="105" t="s">
        <v>356</v>
      </c>
      <c r="C75" s="23" t="s">
        <v>95</v>
      </c>
      <c r="D75" s="8" t="s">
        <v>13</v>
      </c>
      <c r="E75" s="31">
        <v>1</v>
      </c>
      <c r="F75" s="27"/>
      <c r="G75" s="27"/>
      <c r="H75" s="37"/>
      <c r="I75" s="37"/>
      <c r="J75" s="37"/>
      <c r="K75" s="112"/>
      <c r="L75" s="112"/>
      <c r="M75" s="37"/>
      <c r="N75" s="37"/>
      <c r="O75" s="37"/>
      <c r="P75" s="109"/>
      <c r="Q75" s="110"/>
    </row>
    <row r="76" spans="1:17" s="24" customFormat="1" x14ac:dyDescent="0.25">
      <c r="A76" s="7">
        <f t="shared" si="1"/>
        <v>63</v>
      </c>
      <c r="B76" s="105" t="s">
        <v>356</v>
      </c>
      <c r="C76" s="23" t="s">
        <v>84</v>
      </c>
      <c r="D76" s="8" t="s">
        <v>4</v>
      </c>
      <c r="E76" s="31">
        <f>31.7</f>
        <v>31.7</v>
      </c>
      <c r="F76" s="27"/>
      <c r="G76" s="27"/>
      <c r="H76" s="37"/>
      <c r="I76" s="37"/>
      <c r="J76" s="37"/>
      <c r="K76" s="112"/>
      <c r="L76" s="112"/>
      <c r="M76" s="27"/>
      <c r="N76" s="27"/>
      <c r="O76" s="27"/>
      <c r="P76" s="28"/>
      <c r="Q76" s="52"/>
    </row>
    <row r="77" spans="1:17" s="24" customFormat="1" x14ac:dyDescent="0.25">
      <c r="A77" s="7">
        <f t="shared" si="1"/>
        <v>64</v>
      </c>
      <c r="B77" s="105" t="s">
        <v>357</v>
      </c>
      <c r="C77" s="23" t="s">
        <v>83</v>
      </c>
      <c r="D77" s="8" t="s">
        <v>4</v>
      </c>
      <c r="E77" s="31">
        <f>E76+45.54+12.77</f>
        <v>90.009999999999991</v>
      </c>
      <c r="F77" s="27"/>
      <c r="G77" s="27"/>
      <c r="H77" s="59"/>
      <c r="I77" s="59"/>
      <c r="J77" s="59"/>
      <c r="K77" s="112"/>
      <c r="L77" s="112"/>
      <c r="M77" s="27"/>
      <c r="N77" s="27"/>
      <c r="O77" s="27"/>
      <c r="P77" s="28"/>
      <c r="Q77" s="52"/>
    </row>
    <row r="78" spans="1:17" s="24" customFormat="1" x14ac:dyDescent="0.25">
      <c r="A78" s="7">
        <f t="shared" si="1"/>
        <v>65</v>
      </c>
      <c r="B78" s="105" t="s">
        <v>356</v>
      </c>
      <c r="C78" s="23" t="s">
        <v>231</v>
      </c>
      <c r="D78" s="8" t="s">
        <v>4</v>
      </c>
      <c r="E78" s="31">
        <v>23</v>
      </c>
      <c r="F78" s="27"/>
      <c r="G78" s="27"/>
      <c r="H78" s="27"/>
      <c r="I78" s="27"/>
      <c r="J78" s="27"/>
      <c r="K78" s="112"/>
      <c r="L78" s="112"/>
      <c r="M78" s="27"/>
      <c r="N78" s="27"/>
      <c r="O78" s="27"/>
      <c r="P78" s="28"/>
      <c r="Q78" s="52"/>
    </row>
    <row r="79" spans="1:17" x14ac:dyDescent="0.25">
      <c r="A79" s="7">
        <f t="shared" si="1"/>
        <v>66</v>
      </c>
      <c r="B79" s="105"/>
      <c r="C79" s="10" t="s">
        <v>347</v>
      </c>
      <c r="D79" s="42" t="s">
        <v>302</v>
      </c>
      <c r="E79" s="31">
        <v>1.5</v>
      </c>
      <c r="F79" s="27"/>
      <c r="G79" s="27"/>
      <c r="H79" s="29"/>
      <c r="I79" s="29"/>
      <c r="J79" s="29"/>
      <c r="K79" s="112"/>
      <c r="L79" s="112"/>
      <c r="M79" s="27"/>
      <c r="N79" s="27"/>
      <c r="O79" s="27"/>
      <c r="P79" s="28"/>
      <c r="Q79" s="52"/>
    </row>
    <row r="80" spans="1:17" s="16" customFormat="1" ht="14.25" x14ac:dyDescent="0.2">
      <c r="A80" s="12"/>
      <c r="B80" s="67"/>
      <c r="C80" s="67" t="s">
        <v>17</v>
      </c>
      <c r="D80" s="13"/>
      <c r="E80" s="13"/>
      <c r="F80" s="13"/>
      <c r="G80" s="13"/>
      <c r="H80" s="13"/>
      <c r="I80" s="13"/>
      <c r="J80" s="13"/>
      <c r="K80" s="13"/>
      <c r="L80" s="14">
        <f>SUM(L14:L79)</f>
        <v>0</v>
      </c>
      <c r="M80" s="14">
        <f>SUM(M14:M79)</f>
        <v>0</v>
      </c>
      <c r="N80" s="14">
        <f>SUM(N14:N79)</f>
        <v>0</v>
      </c>
      <c r="O80" s="14">
        <f>SUM(O14:O79)</f>
        <v>0</v>
      </c>
      <c r="P80" s="15">
        <f>SUM(P14:P79)</f>
        <v>0</v>
      </c>
      <c r="Q80" s="52"/>
    </row>
    <row r="81" spans="1:17" s="16" customFormat="1" ht="14.25" x14ac:dyDescent="0.2">
      <c r="A81" s="7"/>
      <c r="B81" s="30"/>
      <c r="C81" s="30" t="s">
        <v>338</v>
      </c>
      <c r="D81" s="8" t="s">
        <v>302</v>
      </c>
      <c r="E81" s="31">
        <v>6</v>
      </c>
      <c r="F81" s="111"/>
      <c r="G81" s="111"/>
      <c r="H81" s="27"/>
      <c r="I81" s="27"/>
      <c r="J81" s="37"/>
      <c r="K81" s="113"/>
      <c r="L81" s="27"/>
      <c r="M81" s="27"/>
      <c r="N81" s="27">
        <f>ROUND(N80*E81/100,2)</f>
        <v>0</v>
      </c>
      <c r="O81" s="27"/>
      <c r="P81" s="28">
        <f t="shared" ref="P81" si="2">SUM(M81:O81)</f>
        <v>0</v>
      </c>
    </row>
    <row r="82" spans="1:17" s="16" customFormat="1" ht="14.25" x14ac:dyDescent="0.2">
      <c r="A82" s="12"/>
      <c r="B82" s="67"/>
      <c r="C82" s="67" t="s">
        <v>303</v>
      </c>
      <c r="D82" s="13"/>
      <c r="E82" s="13"/>
      <c r="F82" s="13"/>
      <c r="G82" s="13"/>
      <c r="H82" s="13"/>
      <c r="I82" s="13"/>
      <c r="J82" s="13"/>
      <c r="K82" s="13"/>
      <c r="L82" s="14">
        <f>L80+L81</f>
        <v>0</v>
      </c>
      <c r="M82" s="14">
        <f>M80+M81</f>
        <v>0</v>
      </c>
      <c r="N82" s="14">
        <f t="shared" ref="N82:P82" si="3">N80+N81</f>
        <v>0</v>
      </c>
      <c r="O82" s="14">
        <f t="shared" si="3"/>
        <v>0</v>
      </c>
      <c r="P82" s="15">
        <f t="shared" si="3"/>
        <v>0</v>
      </c>
      <c r="Q82" s="38"/>
    </row>
    <row r="83" spans="1:17" x14ac:dyDescent="0.25">
      <c r="Q83" s="52"/>
    </row>
    <row r="84" spans="1:17" x14ac:dyDescent="0.25">
      <c r="N84" s="132" t="s">
        <v>371</v>
      </c>
      <c r="O84" s="132"/>
      <c r="P84" s="133">
        <f>P82</f>
        <v>0</v>
      </c>
      <c r="Q84" s="52"/>
    </row>
    <row r="85" spans="1:17" x14ac:dyDescent="0.25">
      <c r="Q85" s="52"/>
    </row>
    <row r="86" spans="1:17" x14ac:dyDescent="0.25">
      <c r="Q86" s="52"/>
    </row>
    <row r="87" spans="1:17" x14ac:dyDescent="0.25">
      <c r="Q87" s="52"/>
    </row>
    <row r="88" spans="1:17" x14ac:dyDescent="0.25">
      <c r="Q88" s="52"/>
    </row>
    <row r="89" spans="1:17" x14ac:dyDescent="0.25">
      <c r="Q89" s="52"/>
    </row>
    <row r="90" spans="1:17" ht="15.75" customHeight="1" x14ac:dyDescent="0.25">
      <c r="Q90" s="52"/>
    </row>
    <row r="91" spans="1:17" s="17" customFormat="1" x14ac:dyDescent="0.25">
      <c r="A91" s="17" t="str">
        <f>'0'!A42</f>
        <v>Sastādīja:                                                        _____________   2016.g.___.____________</v>
      </c>
      <c r="B91" s="1"/>
      <c r="I91" s="17" t="str">
        <f>'0'!I42</f>
        <v>Pārbaudīja:                                                     _____________   2016.g.___.____________</v>
      </c>
      <c r="Q91" s="52"/>
    </row>
    <row r="93" spans="1:17" s="18" customFormat="1" x14ac:dyDescent="0.25">
      <c r="A93" s="18" t="str">
        <f>'0'!A44</f>
        <v>Sertifikāta Nr.:</v>
      </c>
      <c r="B93" s="1"/>
      <c r="I93" s="18" t="str">
        <f>'0'!I44</f>
        <v>Sertifikāta Nr.:</v>
      </c>
    </row>
  </sheetData>
  <mergeCells count="9">
    <mergeCell ref="A6:P6"/>
    <mergeCell ref="A7:P7"/>
    <mergeCell ref="A10:A11"/>
    <mergeCell ref="C10:C11"/>
    <mergeCell ref="D10:D11"/>
    <mergeCell ref="E10:E11"/>
    <mergeCell ref="B10:B11"/>
    <mergeCell ref="F10:K10"/>
    <mergeCell ref="L10:P10"/>
  </mergeCells>
  <pageMargins left="0.25" right="0.25" top="0.75" bottom="0.75" header="0.3" footer="0.3"/>
  <pageSetup paperSize="9"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topLeftCell="A34" workbookViewId="0">
      <selection activeCell="F14" sqref="F14:P62"/>
    </sheetView>
  </sheetViews>
  <sheetFormatPr defaultRowHeight="15" x14ac:dyDescent="0.25"/>
  <cols>
    <col min="1" max="1" width="5.7109375" style="1" customWidth="1"/>
    <col min="2" max="2" width="7.5703125" style="1" bestFit="1" customWidth="1"/>
    <col min="3" max="3" width="51.42578125" style="1" customWidth="1"/>
    <col min="4" max="4" width="9.140625" style="1"/>
    <col min="5" max="5" width="10.42578125" style="1" bestFit="1" customWidth="1"/>
    <col min="6" max="7" width="10.42578125" style="1" customWidth="1"/>
    <col min="8" max="8" width="10.5703125" style="1" customWidth="1"/>
    <col min="9" max="9" width="10.28515625" style="1" customWidth="1"/>
    <col min="10" max="10" width="10.85546875" style="1" bestFit="1" customWidth="1"/>
    <col min="11" max="12" width="10.85546875" style="1" customWidth="1"/>
    <col min="13" max="14" width="11.7109375" style="1" customWidth="1"/>
    <col min="15" max="15" width="12.42578125" style="1" customWidth="1"/>
    <col min="16" max="16" width="11.7109375" style="1" customWidth="1"/>
    <col min="17" max="16384" width="9.140625" style="1"/>
  </cols>
  <sheetData>
    <row r="1" spans="1:16" x14ac:dyDescent="0.25">
      <c r="A1" s="17" t="str">
        <f>'Kopsavilkuma aprekini'!B1</f>
        <v>Būves nosaukums: Kultūras un sadzīves ēka</v>
      </c>
      <c r="B1" s="17"/>
    </row>
    <row r="2" spans="1:16" x14ac:dyDescent="0.25">
      <c r="A2" s="17" t="str">
        <f>'Kopsavilkuma aprekini'!B2</f>
        <v>Objekta nosaukums: Ēkas daļas vienkāršotā atjaunošana</v>
      </c>
      <c r="B2" s="17"/>
    </row>
    <row r="3" spans="1:16" x14ac:dyDescent="0.25">
      <c r="A3" s="17" t="str">
        <f>'Kopsavilkuma aprekini'!B3</f>
        <v>Objekta adrese: Gaismas iela 17c, Ķekava, Ķekavas pagasts, Ķekavas novads</v>
      </c>
      <c r="B3" s="17"/>
    </row>
    <row r="4" spans="1:16" x14ac:dyDescent="0.25">
      <c r="A4" s="17" t="str">
        <f>'Kopsavilkuma aprekini'!B4</f>
        <v>Pasūtījuma Nr.:</v>
      </c>
      <c r="B4" s="17"/>
    </row>
    <row r="6" spans="1:16" ht="15.75" x14ac:dyDescent="0.25">
      <c r="A6" s="143" t="s">
        <v>20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</row>
    <row r="7" spans="1:16" x14ac:dyDescent="0.25">
      <c r="A7" s="147" t="str">
        <f>'Kopsavilkuma aprekini'!$D$16</f>
        <v>Ūdensapgāde un kanalizācija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 x14ac:dyDescent="0.25">
      <c r="J8" s="3"/>
      <c r="K8" s="3"/>
      <c r="L8" s="3"/>
      <c r="M8" s="20"/>
      <c r="N8" s="21" t="str">
        <f>'0'!$N$8</f>
        <v>Tāmes izmaksas</v>
      </c>
      <c r="O8" s="68">
        <f>P65</f>
        <v>0</v>
      </c>
      <c r="P8" s="22" t="s">
        <v>6</v>
      </c>
    </row>
    <row r="9" spans="1:16" x14ac:dyDescent="0.25">
      <c r="C9" s="103" t="str">
        <f>'0'!$C$9</f>
        <v>Tāme sastādīta 2016.gada tirgus cenās, pamatojoties uz AR, IN, ŪK, AVS, UAS daļas rasējumiem.</v>
      </c>
      <c r="J9" s="3"/>
      <c r="K9" s="3"/>
      <c r="L9" s="3"/>
      <c r="M9" s="20"/>
      <c r="N9" s="21"/>
      <c r="O9" s="68"/>
      <c r="P9" s="21" t="str">
        <f>'0'!$P$9</f>
        <v>Tāme sastādīta 2016.gada ____.___________</v>
      </c>
    </row>
    <row r="10" spans="1:16" x14ac:dyDescent="0.25">
      <c r="A10" s="141" t="s">
        <v>7</v>
      </c>
      <c r="B10" s="145" t="s">
        <v>327</v>
      </c>
      <c r="C10" s="141" t="s">
        <v>8</v>
      </c>
      <c r="D10" s="141" t="s">
        <v>2</v>
      </c>
      <c r="E10" s="141" t="s">
        <v>9</v>
      </c>
      <c r="F10" s="135" t="s">
        <v>330</v>
      </c>
      <c r="G10" s="136"/>
      <c r="H10" s="136"/>
      <c r="I10" s="136"/>
      <c r="J10" s="136"/>
      <c r="K10" s="137"/>
      <c r="L10" s="135" t="s">
        <v>331</v>
      </c>
      <c r="M10" s="136"/>
      <c r="N10" s="136"/>
      <c r="O10" s="136"/>
      <c r="P10" s="137"/>
    </row>
    <row r="11" spans="1:16" ht="38.25" x14ac:dyDescent="0.25">
      <c r="A11" s="141"/>
      <c r="B11" s="146"/>
      <c r="C11" s="141"/>
      <c r="D11" s="141"/>
      <c r="E11" s="141"/>
      <c r="F11" s="95" t="s">
        <v>328</v>
      </c>
      <c r="G11" s="95" t="s">
        <v>329</v>
      </c>
      <c r="H11" s="95" t="s">
        <v>332</v>
      </c>
      <c r="I11" s="95" t="s">
        <v>333</v>
      </c>
      <c r="J11" s="95" t="s">
        <v>334</v>
      </c>
      <c r="K11" s="95" t="s">
        <v>336</v>
      </c>
      <c r="L11" s="95" t="s">
        <v>335</v>
      </c>
      <c r="M11" s="95" t="s">
        <v>332</v>
      </c>
      <c r="N11" s="95" t="s">
        <v>333</v>
      </c>
      <c r="O11" s="95" t="s">
        <v>334</v>
      </c>
      <c r="P11" s="114" t="s">
        <v>337</v>
      </c>
    </row>
    <row r="12" spans="1:16" x14ac:dyDescent="0.25">
      <c r="A12" s="19">
        <v>1</v>
      </c>
      <c r="B12" s="65">
        <f>A12+1</f>
        <v>2</v>
      </c>
      <c r="C12" s="65">
        <f t="shared" ref="C12:P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</row>
    <row r="13" spans="1:16" x14ac:dyDescent="0.25">
      <c r="A13" s="4"/>
      <c r="B13" s="104"/>
      <c r="C13" s="33" t="s">
        <v>253</v>
      </c>
      <c r="D13" s="8"/>
      <c r="E13" s="31"/>
      <c r="F13" s="115"/>
      <c r="G13" s="115"/>
      <c r="H13" s="25"/>
      <c r="I13" s="25"/>
      <c r="J13" s="25"/>
      <c r="K13" s="25"/>
      <c r="L13" s="25"/>
      <c r="M13" s="25"/>
      <c r="N13" s="25"/>
      <c r="O13" s="25"/>
      <c r="P13" s="26"/>
    </row>
    <row r="14" spans="1:16" s="24" customFormat="1" ht="25.5" x14ac:dyDescent="0.25">
      <c r="A14" s="7">
        <v>1</v>
      </c>
      <c r="B14" s="105" t="s">
        <v>358</v>
      </c>
      <c r="C14" s="23" t="s">
        <v>254</v>
      </c>
      <c r="D14" s="8" t="s">
        <v>4</v>
      </c>
      <c r="E14" s="31">
        <v>20</v>
      </c>
      <c r="F14" s="27"/>
      <c r="G14" s="27"/>
      <c r="H14" s="27"/>
      <c r="I14" s="27"/>
      <c r="J14" s="27"/>
      <c r="K14" s="112"/>
      <c r="L14" s="112"/>
      <c r="M14" s="27"/>
      <c r="N14" s="27"/>
      <c r="O14" s="27"/>
      <c r="P14" s="28"/>
    </row>
    <row r="15" spans="1:16" s="24" customFormat="1" ht="25.5" x14ac:dyDescent="0.25">
      <c r="A15" s="7">
        <f t="shared" ref="A15:A62" si="1">A14+1</f>
        <v>2</v>
      </c>
      <c r="B15" s="105" t="s">
        <v>358</v>
      </c>
      <c r="C15" s="23" t="s">
        <v>255</v>
      </c>
      <c r="D15" s="8" t="s">
        <v>4</v>
      </c>
      <c r="E15" s="31">
        <v>5</v>
      </c>
      <c r="F15" s="27"/>
      <c r="G15" s="27"/>
      <c r="H15" s="27"/>
      <c r="I15" s="27"/>
      <c r="J15" s="27"/>
      <c r="K15" s="112"/>
      <c r="L15" s="112"/>
      <c r="M15" s="27"/>
      <c r="N15" s="27"/>
      <c r="O15" s="27"/>
      <c r="P15" s="28"/>
    </row>
    <row r="16" spans="1:16" s="24" customFormat="1" ht="25.5" x14ac:dyDescent="0.25">
      <c r="A16" s="7">
        <f t="shared" si="1"/>
        <v>3</v>
      </c>
      <c r="B16" s="105" t="s">
        <v>358</v>
      </c>
      <c r="C16" s="23" t="s">
        <v>256</v>
      </c>
      <c r="D16" s="8" t="s">
        <v>4</v>
      </c>
      <c r="E16" s="31">
        <v>21</v>
      </c>
      <c r="F16" s="27"/>
      <c r="G16" s="27"/>
      <c r="H16" s="27"/>
      <c r="I16" s="27"/>
      <c r="J16" s="27"/>
      <c r="K16" s="112"/>
      <c r="L16" s="112"/>
      <c r="M16" s="27"/>
      <c r="N16" s="27"/>
      <c r="O16" s="27"/>
      <c r="P16" s="28"/>
    </row>
    <row r="17" spans="1:16" s="24" customFormat="1" ht="25.5" x14ac:dyDescent="0.25">
      <c r="A17" s="7">
        <f t="shared" si="1"/>
        <v>4</v>
      </c>
      <c r="B17" s="105" t="s">
        <v>358</v>
      </c>
      <c r="C17" s="23" t="s">
        <v>257</v>
      </c>
      <c r="D17" s="8" t="s">
        <v>4</v>
      </c>
      <c r="E17" s="31">
        <v>5</v>
      </c>
      <c r="F17" s="27"/>
      <c r="G17" s="27"/>
      <c r="H17" s="27"/>
      <c r="I17" s="27"/>
      <c r="J17" s="27"/>
      <c r="K17" s="112"/>
      <c r="L17" s="112"/>
      <c r="M17" s="27"/>
      <c r="N17" s="27"/>
      <c r="O17" s="27"/>
      <c r="P17" s="28"/>
    </row>
    <row r="18" spans="1:16" s="24" customFormat="1" x14ac:dyDescent="0.25">
      <c r="A18" s="7">
        <f t="shared" si="1"/>
        <v>5</v>
      </c>
      <c r="B18" s="105" t="s">
        <v>358</v>
      </c>
      <c r="C18" s="23" t="s">
        <v>258</v>
      </c>
      <c r="D18" s="8" t="s">
        <v>16</v>
      </c>
      <c r="E18" s="31">
        <v>7</v>
      </c>
      <c r="F18" s="27"/>
      <c r="G18" s="27"/>
      <c r="H18" s="27"/>
      <c r="I18" s="27"/>
      <c r="J18" s="27"/>
      <c r="K18" s="112"/>
      <c r="L18" s="112"/>
      <c r="M18" s="27"/>
      <c r="N18" s="27"/>
      <c r="O18" s="27"/>
      <c r="P18" s="28"/>
    </row>
    <row r="19" spans="1:16" s="24" customFormat="1" x14ac:dyDescent="0.25">
      <c r="A19" s="7">
        <f t="shared" si="1"/>
        <v>6</v>
      </c>
      <c r="B19" s="105" t="s">
        <v>358</v>
      </c>
      <c r="C19" s="23" t="s">
        <v>259</v>
      </c>
      <c r="D19" s="8" t="s">
        <v>13</v>
      </c>
      <c r="E19" s="31">
        <v>2</v>
      </c>
      <c r="F19" s="27"/>
      <c r="G19" s="27"/>
      <c r="H19" s="27"/>
      <c r="I19" s="27"/>
      <c r="J19" s="27"/>
      <c r="K19" s="112"/>
      <c r="L19" s="112"/>
      <c r="M19" s="27"/>
      <c r="N19" s="27"/>
      <c r="O19" s="27"/>
      <c r="P19" s="28"/>
    </row>
    <row r="20" spans="1:16" s="24" customFormat="1" x14ac:dyDescent="0.25">
      <c r="A20" s="7">
        <f t="shared" si="1"/>
        <v>7</v>
      </c>
      <c r="B20" s="105" t="s">
        <v>358</v>
      </c>
      <c r="C20" s="23" t="s">
        <v>260</v>
      </c>
      <c r="D20" s="8" t="s">
        <v>13</v>
      </c>
      <c r="E20" s="31">
        <v>2</v>
      </c>
      <c r="F20" s="27"/>
      <c r="G20" s="27"/>
      <c r="H20" s="27"/>
      <c r="I20" s="27"/>
      <c r="J20" s="27"/>
      <c r="K20" s="112"/>
      <c r="L20" s="112"/>
      <c r="M20" s="27"/>
      <c r="N20" s="27"/>
      <c r="O20" s="27"/>
      <c r="P20" s="28"/>
    </row>
    <row r="21" spans="1:16" s="24" customFormat="1" x14ac:dyDescent="0.25">
      <c r="A21" s="7">
        <f t="shared" si="1"/>
        <v>8</v>
      </c>
      <c r="B21" s="105" t="s">
        <v>358</v>
      </c>
      <c r="C21" s="23" t="s">
        <v>261</v>
      </c>
      <c r="D21" s="8" t="s">
        <v>13</v>
      </c>
      <c r="E21" s="31">
        <v>2</v>
      </c>
      <c r="F21" s="27"/>
      <c r="G21" s="27"/>
      <c r="H21" s="27"/>
      <c r="I21" s="27"/>
      <c r="J21" s="27"/>
      <c r="K21" s="112"/>
      <c r="L21" s="112"/>
      <c r="M21" s="27"/>
      <c r="N21" s="27"/>
      <c r="O21" s="27"/>
      <c r="P21" s="28"/>
    </row>
    <row r="22" spans="1:16" s="24" customFormat="1" x14ac:dyDescent="0.25">
      <c r="A22" s="7">
        <f t="shared" si="1"/>
        <v>9</v>
      </c>
      <c r="B22" s="105" t="s">
        <v>358</v>
      </c>
      <c r="C22" s="23" t="s">
        <v>262</v>
      </c>
      <c r="D22" s="8" t="s">
        <v>13</v>
      </c>
      <c r="E22" s="31">
        <v>1</v>
      </c>
      <c r="F22" s="27"/>
      <c r="G22" s="27"/>
      <c r="H22" s="27"/>
      <c r="I22" s="27"/>
      <c r="J22" s="27"/>
      <c r="K22" s="112"/>
      <c r="L22" s="112"/>
      <c r="M22" s="27"/>
      <c r="N22" s="27"/>
      <c r="O22" s="27"/>
      <c r="P22" s="28"/>
    </row>
    <row r="23" spans="1:16" s="24" customFormat="1" x14ac:dyDescent="0.25">
      <c r="A23" s="7">
        <f t="shared" si="1"/>
        <v>10</v>
      </c>
      <c r="B23" s="105"/>
      <c r="C23" s="40" t="s">
        <v>263</v>
      </c>
      <c r="D23" s="8"/>
      <c r="E23" s="31"/>
      <c r="F23" s="27"/>
      <c r="G23" s="27"/>
      <c r="H23" s="27"/>
      <c r="I23" s="27"/>
      <c r="J23" s="27"/>
      <c r="K23" s="112"/>
      <c r="L23" s="112"/>
      <c r="M23" s="27"/>
      <c r="N23" s="27"/>
      <c r="O23" s="27"/>
      <c r="P23" s="28"/>
    </row>
    <row r="24" spans="1:16" s="24" customFormat="1" ht="25.5" x14ac:dyDescent="0.25">
      <c r="A24" s="7">
        <f t="shared" si="1"/>
        <v>11</v>
      </c>
      <c r="B24" s="105" t="s">
        <v>358</v>
      </c>
      <c r="C24" s="23" t="s">
        <v>264</v>
      </c>
      <c r="D24" s="8" t="s">
        <v>4</v>
      </c>
      <c r="E24" s="31">
        <v>23</v>
      </c>
      <c r="F24" s="27"/>
      <c r="G24" s="27"/>
      <c r="H24" s="27"/>
      <c r="I24" s="27"/>
      <c r="J24" s="27"/>
      <c r="K24" s="112"/>
      <c r="L24" s="112"/>
      <c r="M24" s="27"/>
      <c r="N24" s="27"/>
      <c r="O24" s="27"/>
      <c r="P24" s="28"/>
    </row>
    <row r="25" spans="1:16" s="24" customFormat="1" ht="25.5" x14ac:dyDescent="0.25">
      <c r="A25" s="7">
        <f t="shared" si="1"/>
        <v>12</v>
      </c>
      <c r="B25" s="105" t="s">
        <v>358</v>
      </c>
      <c r="C25" s="23" t="s">
        <v>265</v>
      </c>
      <c r="D25" s="8" t="s">
        <v>4</v>
      </c>
      <c r="E25" s="31">
        <v>2</v>
      </c>
      <c r="F25" s="27"/>
      <c r="G25" s="27"/>
      <c r="H25" s="27"/>
      <c r="I25" s="27"/>
      <c r="J25" s="27"/>
      <c r="K25" s="112"/>
      <c r="L25" s="112"/>
      <c r="M25" s="27"/>
      <c r="N25" s="27"/>
      <c r="O25" s="27"/>
      <c r="P25" s="28"/>
    </row>
    <row r="26" spans="1:16" s="24" customFormat="1" ht="25.5" x14ac:dyDescent="0.25">
      <c r="A26" s="7">
        <f t="shared" si="1"/>
        <v>13</v>
      </c>
      <c r="B26" s="105" t="s">
        <v>358</v>
      </c>
      <c r="C26" s="23" t="s">
        <v>266</v>
      </c>
      <c r="D26" s="8" t="s">
        <v>4</v>
      </c>
      <c r="E26" s="31">
        <v>24</v>
      </c>
      <c r="F26" s="27"/>
      <c r="G26" s="27"/>
      <c r="H26" s="27"/>
      <c r="I26" s="27"/>
      <c r="J26" s="27"/>
      <c r="K26" s="112"/>
      <c r="L26" s="112"/>
      <c r="M26" s="27"/>
      <c r="N26" s="27"/>
      <c r="O26" s="27"/>
      <c r="P26" s="28"/>
    </row>
    <row r="27" spans="1:16" s="24" customFormat="1" ht="25.5" x14ac:dyDescent="0.25">
      <c r="A27" s="7">
        <f t="shared" si="1"/>
        <v>14</v>
      </c>
      <c r="B27" s="105" t="s">
        <v>358</v>
      </c>
      <c r="C27" s="23" t="s">
        <v>267</v>
      </c>
      <c r="D27" s="8" t="s">
        <v>13</v>
      </c>
      <c r="E27" s="31">
        <v>13</v>
      </c>
      <c r="F27" s="27"/>
      <c r="G27" s="27"/>
      <c r="H27" s="27"/>
      <c r="I27" s="27"/>
      <c r="J27" s="27"/>
      <c r="K27" s="112"/>
      <c r="L27" s="112"/>
      <c r="M27" s="27"/>
      <c r="N27" s="27"/>
      <c r="O27" s="27"/>
      <c r="P27" s="28"/>
    </row>
    <row r="28" spans="1:16" s="24" customFormat="1" x14ac:dyDescent="0.25">
      <c r="A28" s="7">
        <f t="shared" si="1"/>
        <v>15</v>
      </c>
      <c r="B28" s="105" t="s">
        <v>358</v>
      </c>
      <c r="C28" s="23" t="s">
        <v>268</v>
      </c>
      <c r="D28" s="8" t="s">
        <v>13</v>
      </c>
      <c r="E28" s="31">
        <v>1</v>
      </c>
      <c r="F28" s="27"/>
      <c r="G28" s="27"/>
      <c r="H28" s="27"/>
      <c r="I28" s="27"/>
      <c r="J28" s="27"/>
      <c r="K28" s="112"/>
      <c r="L28" s="112"/>
      <c r="M28" s="27"/>
      <c r="N28" s="27"/>
      <c r="O28" s="27"/>
      <c r="P28" s="28"/>
    </row>
    <row r="29" spans="1:16" s="24" customFormat="1" x14ac:dyDescent="0.25">
      <c r="A29" s="7">
        <f t="shared" si="1"/>
        <v>16</v>
      </c>
      <c r="B29" s="105" t="s">
        <v>358</v>
      </c>
      <c r="C29" s="23" t="s">
        <v>269</v>
      </c>
      <c r="D29" s="8" t="s">
        <v>13</v>
      </c>
      <c r="E29" s="31">
        <v>2</v>
      </c>
      <c r="F29" s="27"/>
      <c r="G29" s="27"/>
      <c r="H29" s="27"/>
      <c r="I29" s="27"/>
      <c r="J29" s="27"/>
      <c r="K29" s="112"/>
      <c r="L29" s="112"/>
      <c r="M29" s="27"/>
      <c r="N29" s="27"/>
      <c r="O29" s="27"/>
      <c r="P29" s="28"/>
    </row>
    <row r="30" spans="1:16" s="24" customFormat="1" x14ac:dyDescent="0.25">
      <c r="A30" s="7">
        <f t="shared" si="1"/>
        <v>17</v>
      </c>
      <c r="B30" s="105" t="s">
        <v>358</v>
      </c>
      <c r="C30" s="23" t="s">
        <v>270</v>
      </c>
      <c r="D30" s="8" t="s">
        <v>13</v>
      </c>
      <c r="E30" s="31">
        <v>1</v>
      </c>
      <c r="F30" s="27"/>
      <c r="G30" s="27"/>
      <c r="H30" s="27"/>
      <c r="I30" s="27"/>
      <c r="J30" s="27"/>
      <c r="K30" s="112"/>
      <c r="L30" s="112"/>
      <c r="M30" s="27"/>
      <c r="N30" s="27"/>
      <c r="O30" s="27"/>
      <c r="P30" s="28"/>
    </row>
    <row r="31" spans="1:16" s="24" customFormat="1" x14ac:dyDescent="0.25">
      <c r="A31" s="7">
        <f t="shared" si="1"/>
        <v>18</v>
      </c>
      <c r="B31" s="105" t="s">
        <v>358</v>
      </c>
      <c r="C31" s="23" t="s">
        <v>271</v>
      </c>
      <c r="D31" s="8" t="s">
        <v>13</v>
      </c>
      <c r="E31" s="31">
        <v>1</v>
      </c>
      <c r="F31" s="27"/>
      <c r="G31" s="27"/>
      <c r="H31" s="27"/>
      <c r="I31" s="27"/>
      <c r="J31" s="27"/>
      <c r="K31" s="112"/>
      <c r="L31" s="112"/>
      <c r="M31" s="27"/>
      <c r="N31" s="27"/>
      <c r="O31" s="27"/>
      <c r="P31" s="28"/>
    </row>
    <row r="32" spans="1:16" s="24" customFormat="1" x14ac:dyDescent="0.25">
      <c r="A32" s="7">
        <f t="shared" si="1"/>
        <v>19</v>
      </c>
      <c r="B32" s="105" t="s">
        <v>358</v>
      </c>
      <c r="C32" s="23" t="s">
        <v>272</v>
      </c>
      <c r="D32" s="8" t="s">
        <v>13</v>
      </c>
      <c r="E32" s="31">
        <v>1</v>
      </c>
      <c r="F32" s="27"/>
      <c r="G32" s="27"/>
      <c r="H32" s="27"/>
      <c r="I32" s="27"/>
      <c r="J32" s="27"/>
      <c r="K32" s="112"/>
      <c r="L32" s="112"/>
      <c r="M32" s="27"/>
      <c r="N32" s="27"/>
      <c r="O32" s="27"/>
      <c r="P32" s="28"/>
    </row>
    <row r="33" spans="1:16" s="24" customFormat="1" x14ac:dyDescent="0.25">
      <c r="A33" s="7">
        <f t="shared" si="1"/>
        <v>20</v>
      </c>
      <c r="B33" s="105"/>
      <c r="C33" s="40" t="s">
        <v>273</v>
      </c>
      <c r="D33" s="8"/>
      <c r="E33" s="31"/>
      <c r="F33" s="27"/>
      <c r="G33" s="27"/>
      <c r="H33" s="27"/>
      <c r="I33" s="27"/>
      <c r="J33" s="27"/>
      <c r="K33" s="112"/>
      <c r="L33" s="112"/>
      <c r="M33" s="27"/>
      <c r="N33" s="27"/>
      <c r="O33" s="27"/>
      <c r="P33" s="28"/>
    </row>
    <row r="34" spans="1:16" s="24" customFormat="1" ht="25.5" x14ac:dyDescent="0.25">
      <c r="A34" s="7">
        <f t="shared" si="1"/>
        <v>21</v>
      </c>
      <c r="B34" s="105" t="s">
        <v>359</v>
      </c>
      <c r="C34" s="23" t="s">
        <v>274</v>
      </c>
      <c r="D34" s="8" t="s">
        <v>4</v>
      </c>
      <c r="E34" s="31">
        <v>10</v>
      </c>
      <c r="F34" s="27"/>
      <c r="G34" s="27"/>
      <c r="H34" s="27"/>
      <c r="I34" s="27"/>
      <c r="J34" s="27"/>
      <c r="K34" s="112"/>
      <c r="L34" s="112"/>
      <c r="M34" s="27"/>
      <c r="N34" s="27"/>
      <c r="O34" s="27"/>
      <c r="P34" s="28"/>
    </row>
    <row r="35" spans="1:16" s="24" customFormat="1" ht="25.5" x14ac:dyDescent="0.25">
      <c r="A35" s="7">
        <f t="shared" si="1"/>
        <v>22</v>
      </c>
      <c r="B35" s="105" t="s">
        <v>359</v>
      </c>
      <c r="C35" s="23" t="s">
        <v>275</v>
      </c>
      <c r="D35" s="8" t="s">
        <v>4</v>
      </c>
      <c r="E35" s="31">
        <v>25</v>
      </c>
      <c r="F35" s="27"/>
      <c r="G35" s="27"/>
      <c r="H35" s="27"/>
      <c r="I35" s="27"/>
      <c r="J35" s="27"/>
      <c r="K35" s="112"/>
      <c r="L35" s="112"/>
      <c r="M35" s="27"/>
      <c r="N35" s="27"/>
      <c r="O35" s="27"/>
      <c r="P35" s="28"/>
    </row>
    <row r="36" spans="1:16" s="24" customFormat="1" x14ac:dyDescent="0.25">
      <c r="A36" s="7">
        <f t="shared" si="1"/>
        <v>23</v>
      </c>
      <c r="B36" s="105" t="s">
        <v>359</v>
      </c>
      <c r="C36" s="23" t="s">
        <v>276</v>
      </c>
      <c r="D36" s="8" t="s">
        <v>13</v>
      </c>
      <c r="E36" s="31">
        <v>1</v>
      </c>
      <c r="F36" s="27"/>
      <c r="G36" s="27"/>
      <c r="H36" s="27"/>
      <c r="I36" s="27"/>
      <c r="J36" s="27"/>
      <c r="K36" s="112"/>
      <c r="L36" s="112"/>
      <c r="M36" s="27"/>
      <c r="N36" s="27"/>
      <c r="O36" s="27"/>
      <c r="P36" s="28"/>
    </row>
    <row r="37" spans="1:16" s="24" customFormat="1" x14ac:dyDescent="0.25">
      <c r="A37" s="7">
        <f t="shared" si="1"/>
        <v>24</v>
      </c>
      <c r="B37" s="105" t="s">
        <v>359</v>
      </c>
      <c r="C37" s="23" t="s">
        <v>277</v>
      </c>
      <c r="D37" s="8" t="s">
        <v>13</v>
      </c>
      <c r="E37" s="31">
        <v>2</v>
      </c>
      <c r="F37" s="27"/>
      <c r="G37" s="27"/>
      <c r="H37" s="27"/>
      <c r="I37" s="27"/>
      <c r="J37" s="27"/>
      <c r="K37" s="112"/>
      <c r="L37" s="112"/>
      <c r="M37" s="27"/>
      <c r="N37" s="27"/>
      <c r="O37" s="27"/>
      <c r="P37" s="28"/>
    </row>
    <row r="38" spans="1:16" s="24" customFormat="1" x14ac:dyDescent="0.25">
      <c r="A38" s="7">
        <f t="shared" si="1"/>
        <v>25</v>
      </c>
      <c r="B38" s="105" t="s">
        <v>359</v>
      </c>
      <c r="C38" s="23" t="s">
        <v>278</v>
      </c>
      <c r="D38" s="8" t="s">
        <v>13</v>
      </c>
      <c r="E38" s="31">
        <v>1</v>
      </c>
      <c r="F38" s="27"/>
      <c r="G38" s="27"/>
      <c r="H38" s="27"/>
      <c r="I38" s="27"/>
      <c r="J38" s="27"/>
      <c r="K38" s="112"/>
      <c r="L38" s="112"/>
      <c r="M38" s="27"/>
      <c r="N38" s="27"/>
      <c r="O38" s="27"/>
      <c r="P38" s="28"/>
    </row>
    <row r="39" spans="1:16" s="24" customFormat="1" x14ac:dyDescent="0.25">
      <c r="A39" s="7">
        <f t="shared" si="1"/>
        <v>26</v>
      </c>
      <c r="B39" s="105" t="s">
        <v>359</v>
      </c>
      <c r="C39" s="23" t="s">
        <v>279</v>
      </c>
      <c r="D39" s="8" t="s">
        <v>13</v>
      </c>
      <c r="E39" s="31">
        <v>2</v>
      </c>
      <c r="F39" s="27"/>
      <c r="G39" s="27"/>
      <c r="H39" s="27"/>
      <c r="I39" s="27"/>
      <c r="J39" s="27"/>
      <c r="K39" s="112"/>
      <c r="L39" s="112"/>
      <c r="M39" s="27"/>
      <c r="N39" s="27"/>
      <c r="O39" s="27"/>
      <c r="P39" s="28"/>
    </row>
    <row r="40" spans="1:16" s="24" customFormat="1" x14ac:dyDescent="0.25">
      <c r="A40" s="7">
        <f t="shared" si="1"/>
        <v>27</v>
      </c>
      <c r="B40" s="105" t="s">
        <v>359</v>
      </c>
      <c r="C40" s="23" t="s">
        <v>280</v>
      </c>
      <c r="D40" s="8" t="s">
        <v>13</v>
      </c>
      <c r="E40" s="31">
        <v>1</v>
      </c>
      <c r="F40" s="27"/>
      <c r="G40" s="27"/>
      <c r="H40" s="27"/>
      <c r="I40" s="27"/>
      <c r="J40" s="27"/>
      <c r="K40" s="112"/>
      <c r="L40" s="112"/>
      <c r="M40" s="27"/>
      <c r="N40" s="27"/>
      <c r="O40" s="27"/>
      <c r="P40" s="28"/>
    </row>
    <row r="41" spans="1:16" s="24" customFormat="1" x14ac:dyDescent="0.25">
      <c r="A41" s="7">
        <f t="shared" si="1"/>
        <v>28</v>
      </c>
      <c r="B41" s="105" t="s">
        <v>359</v>
      </c>
      <c r="C41" s="23" t="s">
        <v>281</v>
      </c>
      <c r="D41" s="8" t="s">
        <v>13</v>
      </c>
      <c r="E41" s="31">
        <v>5</v>
      </c>
      <c r="F41" s="27"/>
      <c r="G41" s="27"/>
      <c r="H41" s="27"/>
      <c r="I41" s="27"/>
      <c r="J41" s="27"/>
      <c r="K41" s="112"/>
      <c r="L41" s="112"/>
      <c r="M41" s="27"/>
      <c r="N41" s="27"/>
      <c r="O41" s="27"/>
      <c r="P41" s="28"/>
    </row>
    <row r="42" spans="1:16" s="24" customFormat="1" x14ac:dyDescent="0.25">
      <c r="A42" s="7">
        <f t="shared" si="1"/>
        <v>29</v>
      </c>
      <c r="B42" s="105" t="s">
        <v>359</v>
      </c>
      <c r="C42" s="23" t="s">
        <v>282</v>
      </c>
      <c r="D42" s="8" t="s">
        <v>13</v>
      </c>
      <c r="E42" s="31">
        <v>3</v>
      </c>
      <c r="F42" s="27"/>
      <c r="G42" s="27"/>
      <c r="H42" s="27"/>
      <c r="I42" s="27"/>
      <c r="J42" s="27"/>
      <c r="K42" s="112"/>
      <c r="L42" s="112"/>
      <c r="M42" s="27"/>
      <c r="N42" s="27"/>
      <c r="O42" s="27"/>
      <c r="P42" s="28"/>
    </row>
    <row r="43" spans="1:16" s="24" customFormat="1" x14ac:dyDescent="0.25">
      <c r="A43" s="7">
        <f t="shared" si="1"/>
        <v>30</v>
      </c>
      <c r="B43" s="105"/>
      <c r="C43" s="40" t="s">
        <v>283</v>
      </c>
      <c r="D43" s="8"/>
      <c r="E43" s="31"/>
      <c r="F43" s="27"/>
      <c r="G43" s="27"/>
      <c r="H43" s="27"/>
      <c r="I43" s="27"/>
      <c r="J43" s="27"/>
      <c r="K43" s="112"/>
      <c r="L43" s="112"/>
      <c r="M43" s="27"/>
      <c r="N43" s="27"/>
      <c r="O43" s="27"/>
      <c r="P43" s="28"/>
    </row>
    <row r="44" spans="1:16" s="24" customFormat="1" x14ac:dyDescent="0.25">
      <c r="A44" s="7">
        <f t="shared" si="1"/>
        <v>31</v>
      </c>
      <c r="B44" s="105" t="s">
        <v>359</v>
      </c>
      <c r="C44" s="23" t="s">
        <v>284</v>
      </c>
      <c r="D44" s="8" t="s">
        <v>13</v>
      </c>
      <c r="E44" s="31">
        <v>1</v>
      </c>
      <c r="F44" s="27"/>
      <c r="G44" s="27"/>
      <c r="H44" s="27"/>
      <c r="I44" s="27"/>
      <c r="J44" s="27"/>
      <c r="K44" s="112"/>
      <c r="L44" s="112"/>
      <c r="M44" s="27"/>
      <c r="N44" s="27"/>
      <c r="O44" s="27"/>
      <c r="P44" s="28"/>
    </row>
    <row r="45" spans="1:16" s="24" customFormat="1" x14ac:dyDescent="0.25">
      <c r="A45" s="7">
        <f t="shared" si="1"/>
        <v>32</v>
      </c>
      <c r="B45" s="105" t="s">
        <v>359</v>
      </c>
      <c r="C45" s="23" t="s">
        <v>285</v>
      </c>
      <c r="D45" s="8" t="s">
        <v>13</v>
      </c>
      <c r="E45" s="31">
        <v>1</v>
      </c>
      <c r="F45" s="27"/>
      <c r="G45" s="27"/>
      <c r="H45" s="27"/>
      <c r="I45" s="27"/>
      <c r="J45" s="27"/>
      <c r="K45" s="112"/>
      <c r="L45" s="112"/>
      <c r="M45" s="27"/>
      <c r="N45" s="27"/>
      <c r="O45" s="27"/>
      <c r="P45" s="28"/>
    </row>
    <row r="46" spans="1:16" s="24" customFormat="1" x14ac:dyDescent="0.25">
      <c r="A46" s="7">
        <f t="shared" si="1"/>
        <v>33</v>
      </c>
      <c r="B46" s="105" t="s">
        <v>359</v>
      </c>
      <c r="C46" s="23" t="s">
        <v>286</v>
      </c>
      <c r="D46" s="8" t="s">
        <v>13</v>
      </c>
      <c r="E46" s="31">
        <v>1</v>
      </c>
      <c r="F46" s="27"/>
      <c r="G46" s="27"/>
      <c r="H46" s="27"/>
      <c r="I46" s="27"/>
      <c r="J46" s="27"/>
      <c r="K46" s="112"/>
      <c r="L46" s="112"/>
      <c r="M46" s="27"/>
      <c r="N46" s="27"/>
      <c r="O46" s="27"/>
      <c r="P46" s="28"/>
    </row>
    <row r="47" spans="1:16" s="24" customFormat="1" x14ac:dyDescent="0.25">
      <c r="A47" s="7">
        <f t="shared" si="1"/>
        <v>34</v>
      </c>
      <c r="B47" s="105" t="s">
        <v>359</v>
      </c>
      <c r="C47" s="23" t="s">
        <v>287</v>
      </c>
      <c r="D47" s="8" t="s">
        <v>13</v>
      </c>
      <c r="E47" s="31">
        <v>1</v>
      </c>
      <c r="F47" s="27"/>
      <c r="G47" s="27"/>
      <c r="H47" s="27"/>
      <c r="I47" s="27"/>
      <c r="J47" s="27"/>
      <c r="K47" s="112"/>
      <c r="L47" s="112"/>
      <c r="M47" s="27"/>
      <c r="N47" s="27"/>
      <c r="O47" s="27"/>
      <c r="P47" s="28"/>
    </row>
    <row r="48" spans="1:16" s="24" customFormat="1" x14ac:dyDescent="0.25">
      <c r="A48" s="7">
        <f t="shared" si="1"/>
        <v>35</v>
      </c>
      <c r="B48" s="105" t="s">
        <v>359</v>
      </c>
      <c r="C48" s="23" t="s">
        <v>288</v>
      </c>
      <c r="D48" s="8" t="s">
        <v>13</v>
      </c>
      <c r="E48" s="31">
        <v>1</v>
      </c>
      <c r="F48" s="27"/>
      <c r="G48" s="27"/>
      <c r="H48" s="27"/>
      <c r="I48" s="27"/>
      <c r="J48" s="27"/>
      <c r="K48" s="112"/>
      <c r="L48" s="112"/>
      <c r="M48" s="27"/>
      <c r="N48" s="27"/>
      <c r="O48" s="27"/>
      <c r="P48" s="28"/>
    </row>
    <row r="49" spans="1:16" s="24" customFormat="1" x14ac:dyDescent="0.25">
      <c r="A49" s="7">
        <f t="shared" si="1"/>
        <v>36</v>
      </c>
      <c r="B49" s="105" t="s">
        <v>359</v>
      </c>
      <c r="C49" s="23" t="s">
        <v>289</v>
      </c>
      <c r="D49" s="8" t="s">
        <v>13</v>
      </c>
      <c r="E49" s="31">
        <v>1</v>
      </c>
      <c r="F49" s="27"/>
      <c r="G49" s="27"/>
      <c r="H49" s="27"/>
      <c r="I49" s="27"/>
      <c r="J49" s="27"/>
      <c r="K49" s="112"/>
      <c r="L49" s="112"/>
      <c r="M49" s="27"/>
      <c r="N49" s="27"/>
      <c r="O49" s="27"/>
      <c r="P49" s="28"/>
    </row>
    <row r="50" spans="1:16" s="24" customFormat="1" x14ac:dyDescent="0.25">
      <c r="A50" s="7">
        <f t="shared" si="1"/>
        <v>37</v>
      </c>
      <c r="B50" s="105" t="s">
        <v>359</v>
      </c>
      <c r="C50" s="23" t="s">
        <v>290</v>
      </c>
      <c r="D50" s="8" t="s">
        <v>13</v>
      </c>
      <c r="E50" s="31">
        <v>1</v>
      </c>
      <c r="F50" s="27"/>
      <c r="G50" s="27"/>
      <c r="H50" s="27"/>
      <c r="I50" s="27"/>
      <c r="J50" s="27"/>
      <c r="K50" s="112"/>
      <c r="L50" s="112"/>
      <c r="M50" s="27"/>
      <c r="N50" s="27"/>
      <c r="O50" s="27"/>
      <c r="P50" s="28"/>
    </row>
    <row r="51" spans="1:16" s="24" customFormat="1" x14ac:dyDescent="0.25">
      <c r="A51" s="7">
        <f t="shared" si="1"/>
        <v>38</v>
      </c>
      <c r="B51" s="105" t="s">
        <v>359</v>
      </c>
      <c r="C51" s="23" t="s">
        <v>291</v>
      </c>
      <c r="D51" s="8" t="s">
        <v>13</v>
      </c>
      <c r="E51" s="31">
        <v>1</v>
      </c>
      <c r="F51" s="27"/>
      <c r="G51" s="27"/>
      <c r="H51" s="27"/>
      <c r="I51" s="27"/>
      <c r="J51" s="27"/>
      <c r="K51" s="112"/>
      <c r="L51" s="112"/>
      <c r="M51" s="27"/>
      <c r="N51" s="27"/>
      <c r="O51" s="27"/>
      <c r="P51" s="28"/>
    </row>
    <row r="52" spans="1:16" s="24" customFormat="1" x14ac:dyDescent="0.25">
      <c r="A52" s="7">
        <f t="shared" si="1"/>
        <v>39</v>
      </c>
      <c r="B52" s="105" t="s">
        <v>359</v>
      </c>
      <c r="C52" s="23" t="s">
        <v>292</v>
      </c>
      <c r="D52" s="8" t="s">
        <v>13</v>
      </c>
      <c r="E52" s="31">
        <v>1</v>
      </c>
      <c r="F52" s="27"/>
      <c r="G52" s="27"/>
      <c r="H52" s="27"/>
      <c r="I52" s="27"/>
      <c r="J52" s="27"/>
      <c r="K52" s="112"/>
      <c r="L52" s="112"/>
      <c r="M52" s="27"/>
      <c r="N52" s="27"/>
      <c r="O52" s="27"/>
      <c r="P52" s="28"/>
    </row>
    <row r="53" spans="1:16" s="24" customFormat="1" x14ac:dyDescent="0.25">
      <c r="A53" s="7">
        <f t="shared" si="1"/>
        <v>40</v>
      </c>
      <c r="B53" s="105" t="s">
        <v>359</v>
      </c>
      <c r="C53" s="23" t="s">
        <v>293</v>
      </c>
      <c r="D53" s="8" t="s">
        <v>13</v>
      </c>
      <c r="E53" s="31">
        <v>2</v>
      </c>
      <c r="F53" s="27"/>
      <c r="G53" s="27"/>
      <c r="H53" s="27"/>
      <c r="I53" s="27"/>
      <c r="J53" s="27"/>
      <c r="K53" s="112"/>
      <c r="L53" s="112"/>
      <c r="M53" s="27"/>
      <c r="N53" s="27"/>
      <c r="O53" s="27"/>
      <c r="P53" s="28"/>
    </row>
    <row r="54" spans="1:16" s="24" customFormat="1" x14ac:dyDescent="0.25">
      <c r="A54" s="7">
        <f t="shared" si="1"/>
        <v>41</v>
      </c>
      <c r="B54" s="105" t="s">
        <v>359</v>
      </c>
      <c r="C54" s="23" t="s">
        <v>294</v>
      </c>
      <c r="D54" s="8" t="s">
        <v>13</v>
      </c>
      <c r="E54" s="31">
        <v>1</v>
      </c>
      <c r="F54" s="27"/>
      <c r="G54" s="27"/>
      <c r="H54" s="27"/>
      <c r="I54" s="27"/>
      <c r="J54" s="27"/>
      <c r="K54" s="112"/>
      <c r="L54" s="112"/>
      <c r="M54" s="27"/>
      <c r="N54" s="27"/>
      <c r="O54" s="27"/>
      <c r="P54" s="28"/>
    </row>
    <row r="55" spans="1:16" s="24" customFormat="1" x14ac:dyDescent="0.25">
      <c r="A55" s="7">
        <f t="shared" si="1"/>
        <v>42</v>
      </c>
      <c r="B55" s="105" t="s">
        <v>359</v>
      </c>
      <c r="C55" s="23" t="s">
        <v>295</v>
      </c>
      <c r="D55" s="8" t="s">
        <v>13</v>
      </c>
      <c r="E55" s="31">
        <v>7</v>
      </c>
      <c r="F55" s="27"/>
      <c r="G55" s="27"/>
      <c r="H55" s="27"/>
      <c r="I55" s="27"/>
      <c r="J55" s="27"/>
      <c r="K55" s="112"/>
      <c r="L55" s="112"/>
      <c r="M55" s="27"/>
      <c r="N55" s="27"/>
      <c r="O55" s="27"/>
      <c r="P55" s="28"/>
    </row>
    <row r="56" spans="1:16" s="24" customFormat="1" x14ac:dyDescent="0.25">
      <c r="A56" s="7">
        <f t="shared" si="1"/>
        <v>43</v>
      </c>
      <c r="B56" s="105" t="s">
        <v>359</v>
      </c>
      <c r="C56" s="23" t="s">
        <v>296</v>
      </c>
      <c r="D56" s="8" t="s">
        <v>13</v>
      </c>
      <c r="E56" s="31">
        <v>12</v>
      </c>
      <c r="F56" s="27"/>
      <c r="G56" s="27"/>
      <c r="H56" s="27"/>
      <c r="I56" s="27"/>
      <c r="J56" s="27"/>
      <c r="K56" s="112"/>
      <c r="L56" s="112"/>
      <c r="M56" s="27"/>
      <c r="N56" s="27"/>
      <c r="O56" s="27"/>
      <c r="P56" s="28"/>
    </row>
    <row r="57" spans="1:16" s="24" customFormat="1" x14ac:dyDescent="0.25">
      <c r="A57" s="7">
        <f t="shared" si="1"/>
        <v>44</v>
      </c>
      <c r="B57" s="105" t="s">
        <v>359</v>
      </c>
      <c r="C57" s="23" t="s">
        <v>297</v>
      </c>
      <c r="D57" s="8" t="s">
        <v>13</v>
      </c>
      <c r="E57" s="31">
        <v>2</v>
      </c>
      <c r="F57" s="27"/>
      <c r="G57" s="27"/>
      <c r="H57" s="27"/>
      <c r="I57" s="27"/>
      <c r="J57" s="27"/>
      <c r="K57" s="112"/>
      <c r="L57" s="112"/>
      <c r="M57" s="27"/>
      <c r="N57" s="27"/>
      <c r="O57" s="27"/>
      <c r="P57" s="28"/>
    </row>
    <row r="58" spans="1:16" s="24" customFormat="1" x14ac:dyDescent="0.25">
      <c r="A58" s="7">
        <f t="shared" si="1"/>
        <v>45</v>
      </c>
      <c r="B58" s="105" t="s">
        <v>359</v>
      </c>
      <c r="C58" s="23" t="s">
        <v>298</v>
      </c>
      <c r="D58" s="8" t="s">
        <v>13</v>
      </c>
      <c r="E58" s="31">
        <v>1</v>
      </c>
      <c r="F58" s="27"/>
      <c r="G58" s="27"/>
      <c r="H58" s="27"/>
      <c r="I58" s="27"/>
      <c r="J58" s="27"/>
      <c r="K58" s="112"/>
      <c r="L58" s="112"/>
      <c r="M58" s="27"/>
      <c r="N58" s="27"/>
      <c r="O58" s="27"/>
      <c r="P58" s="28"/>
    </row>
    <row r="59" spans="1:16" s="24" customFormat="1" x14ac:dyDescent="0.25">
      <c r="A59" s="7">
        <f t="shared" si="1"/>
        <v>46</v>
      </c>
      <c r="B59" s="105" t="s">
        <v>359</v>
      </c>
      <c r="C59" s="123" t="s">
        <v>299</v>
      </c>
      <c r="D59" s="8" t="s">
        <v>13</v>
      </c>
      <c r="E59" s="31">
        <v>6</v>
      </c>
      <c r="F59" s="27"/>
      <c r="G59" s="27"/>
      <c r="H59" s="27"/>
      <c r="I59" s="27"/>
      <c r="J59" s="27"/>
      <c r="K59" s="112"/>
      <c r="L59" s="112"/>
      <c r="M59" s="27"/>
      <c r="N59" s="27"/>
      <c r="O59" s="27"/>
      <c r="P59" s="28"/>
    </row>
    <row r="60" spans="1:16" s="24" customFormat="1" x14ac:dyDescent="0.25">
      <c r="A60" s="7">
        <f t="shared" si="1"/>
        <v>47</v>
      </c>
      <c r="B60" s="105" t="s">
        <v>359</v>
      </c>
      <c r="C60" s="23" t="s">
        <v>300</v>
      </c>
      <c r="D60" s="8" t="s">
        <v>13</v>
      </c>
      <c r="E60" s="31">
        <v>1</v>
      </c>
      <c r="F60" s="27"/>
      <c r="G60" s="27"/>
      <c r="H60" s="27"/>
      <c r="I60" s="27"/>
      <c r="J60" s="27"/>
      <c r="K60" s="112"/>
      <c r="L60" s="112"/>
      <c r="M60" s="27"/>
      <c r="N60" s="27"/>
      <c r="O60" s="27"/>
      <c r="P60" s="28"/>
    </row>
    <row r="61" spans="1:16" s="24" customFormat="1" x14ac:dyDescent="0.25">
      <c r="A61" s="7">
        <f t="shared" si="1"/>
        <v>48</v>
      </c>
      <c r="B61" s="105" t="s">
        <v>359</v>
      </c>
      <c r="C61" s="23" t="s">
        <v>301</v>
      </c>
      <c r="D61" s="8" t="s">
        <v>13</v>
      </c>
      <c r="E61" s="31">
        <v>1</v>
      </c>
      <c r="F61" s="27"/>
      <c r="G61" s="27"/>
      <c r="H61" s="27"/>
      <c r="I61" s="27"/>
      <c r="J61" s="27"/>
      <c r="K61" s="112"/>
      <c r="L61" s="112"/>
      <c r="M61" s="27"/>
      <c r="N61" s="27"/>
      <c r="O61" s="27"/>
      <c r="P61" s="28"/>
    </row>
    <row r="62" spans="1:16" x14ac:dyDescent="0.25">
      <c r="A62" s="7">
        <f t="shared" si="1"/>
        <v>49</v>
      </c>
      <c r="B62" s="105"/>
      <c r="C62" s="10" t="s">
        <v>347</v>
      </c>
      <c r="D62" s="42" t="s">
        <v>302</v>
      </c>
      <c r="E62" s="31">
        <v>3</v>
      </c>
      <c r="F62" s="27"/>
      <c r="G62" s="27"/>
      <c r="H62" s="29"/>
      <c r="I62" s="29"/>
      <c r="J62" s="29"/>
      <c r="K62" s="112"/>
      <c r="L62" s="112"/>
      <c r="M62" s="27"/>
      <c r="N62" s="27"/>
      <c r="O62" s="27"/>
      <c r="P62" s="28"/>
    </row>
    <row r="63" spans="1:16" s="16" customFormat="1" ht="14.25" x14ac:dyDescent="0.2">
      <c r="A63" s="12"/>
      <c r="B63" s="67"/>
      <c r="C63" s="67" t="s">
        <v>17</v>
      </c>
      <c r="D63" s="13"/>
      <c r="E63" s="13"/>
      <c r="F63" s="13"/>
      <c r="G63" s="13"/>
      <c r="H63" s="13"/>
      <c r="I63" s="13"/>
      <c r="J63" s="13"/>
      <c r="K63" s="13"/>
      <c r="L63" s="14">
        <f>SUM(L14:L62)</f>
        <v>0</v>
      </c>
      <c r="M63" s="14">
        <f>SUM(M14:M62)</f>
        <v>0</v>
      </c>
      <c r="N63" s="14">
        <f>SUM(N14:N62)</f>
        <v>0</v>
      </c>
      <c r="O63" s="14">
        <f>SUM(O14:O62)</f>
        <v>0</v>
      </c>
      <c r="P63" s="15">
        <f>SUM(P14:P62)</f>
        <v>0</v>
      </c>
    </row>
    <row r="64" spans="1:16" s="16" customFormat="1" ht="14.25" x14ac:dyDescent="0.2">
      <c r="A64" s="7"/>
      <c r="B64" s="30"/>
      <c r="C64" s="30" t="s">
        <v>338</v>
      </c>
      <c r="D64" s="8" t="s">
        <v>302</v>
      </c>
      <c r="E64" s="31">
        <v>6</v>
      </c>
      <c r="F64" s="111"/>
      <c r="G64" s="111"/>
      <c r="H64" s="27"/>
      <c r="I64" s="27"/>
      <c r="J64" s="37"/>
      <c r="K64" s="113"/>
      <c r="L64" s="27"/>
      <c r="M64" s="27"/>
      <c r="N64" s="27">
        <f>ROUND(N63*E64/100,2)</f>
        <v>0</v>
      </c>
      <c r="O64" s="27"/>
      <c r="P64" s="28">
        <f t="shared" ref="P64" si="2">SUM(M64:O64)</f>
        <v>0</v>
      </c>
    </row>
    <row r="65" spans="1:19" s="16" customFormat="1" ht="14.25" x14ac:dyDescent="0.2">
      <c r="A65" s="12"/>
      <c r="B65" s="67"/>
      <c r="C65" s="67" t="s">
        <v>303</v>
      </c>
      <c r="D65" s="13"/>
      <c r="E65" s="13"/>
      <c r="F65" s="13"/>
      <c r="G65" s="13"/>
      <c r="H65" s="13"/>
      <c r="I65" s="13"/>
      <c r="J65" s="13"/>
      <c r="K65" s="13"/>
      <c r="L65" s="14">
        <f>L63+L64</f>
        <v>0</v>
      </c>
      <c r="M65" s="14">
        <f>M63+M64</f>
        <v>0</v>
      </c>
      <c r="N65" s="14">
        <f t="shared" ref="N65:P65" si="3">N63+N64</f>
        <v>0</v>
      </c>
      <c r="O65" s="14">
        <f t="shared" si="3"/>
        <v>0</v>
      </c>
      <c r="P65" s="15">
        <f t="shared" si="3"/>
        <v>0</v>
      </c>
      <c r="Q65" s="38"/>
      <c r="R65" s="38"/>
      <c r="S65" s="38"/>
    </row>
    <row r="67" spans="1:19" x14ac:dyDescent="0.25">
      <c r="N67" s="132" t="s">
        <v>371</v>
      </c>
      <c r="O67" s="132"/>
      <c r="P67" s="133">
        <f>P65</f>
        <v>0</v>
      </c>
    </row>
    <row r="70" spans="1:19" ht="15.75" customHeight="1" x14ac:dyDescent="0.25"/>
    <row r="71" spans="1:19" s="17" customFormat="1" x14ac:dyDescent="0.25">
      <c r="A71" s="17" t="str">
        <f>'0'!A42</f>
        <v>Sastādīja:                                                        _____________   2016.g.___.____________</v>
      </c>
      <c r="B71" s="1"/>
      <c r="I71" s="17" t="str">
        <f>'0'!I42</f>
        <v>Pārbaudīja:                                                     _____________   2016.g.___.____________</v>
      </c>
    </row>
    <row r="73" spans="1:19" s="18" customFormat="1" x14ac:dyDescent="0.25">
      <c r="A73" s="18" t="str">
        <f>'0'!A44</f>
        <v>Sertifikāta Nr.:</v>
      </c>
      <c r="B73" s="1"/>
      <c r="I73" s="18" t="str">
        <f>'0'!I44</f>
        <v>Sertifikāta Nr.:</v>
      </c>
    </row>
  </sheetData>
  <mergeCells count="9">
    <mergeCell ref="A6:P6"/>
    <mergeCell ref="A7:P7"/>
    <mergeCell ref="A10:A11"/>
    <mergeCell ref="C10:C11"/>
    <mergeCell ref="D10:D11"/>
    <mergeCell ref="E10:E11"/>
    <mergeCell ref="B10:B11"/>
    <mergeCell ref="F10:K10"/>
    <mergeCell ref="L10:P10"/>
  </mergeCells>
  <pageMargins left="0.25" right="0.25" top="0.75" bottom="0.75" header="0.3" footer="0.3"/>
  <pageSetup paperSize="9"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opLeftCell="A9" workbookViewId="0">
      <selection activeCell="F14" sqref="F14:P31"/>
    </sheetView>
  </sheetViews>
  <sheetFormatPr defaultRowHeight="15" x14ac:dyDescent="0.25"/>
  <cols>
    <col min="1" max="1" width="5.7109375" style="1" customWidth="1"/>
    <col min="2" max="2" width="7.5703125" style="1" bestFit="1" customWidth="1"/>
    <col min="3" max="3" width="48.28515625" style="1" customWidth="1"/>
    <col min="4" max="4" width="9.140625" style="1"/>
    <col min="5" max="5" width="10.42578125" style="1" bestFit="1" customWidth="1"/>
    <col min="6" max="7" width="10.42578125" style="1" customWidth="1"/>
    <col min="8" max="8" width="10.5703125" style="1" customWidth="1"/>
    <col min="9" max="9" width="10.28515625" style="1" customWidth="1"/>
    <col min="10" max="10" width="10.85546875" style="1" bestFit="1" customWidth="1"/>
    <col min="11" max="12" width="10.85546875" style="1" customWidth="1"/>
    <col min="13" max="14" width="11.7109375" style="1" customWidth="1"/>
    <col min="15" max="15" width="12.42578125" style="1" customWidth="1"/>
    <col min="16" max="16" width="11.7109375" style="1" customWidth="1"/>
    <col min="17" max="16384" width="9.140625" style="1"/>
  </cols>
  <sheetData>
    <row r="1" spans="1:16" x14ac:dyDescent="0.25">
      <c r="A1" s="17" t="str">
        <f>'Kopsavilkuma aprekini'!B1</f>
        <v>Būves nosaukums: Kultūras un sadzīves ēka</v>
      </c>
      <c r="B1" s="17"/>
    </row>
    <row r="2" spans="1:16" x14ac:dyDescent="0.25">
      <c r="A2" s="17" t="str">
        <f>'Kopsavilkuma aprekini'!B2</f>
        <v>Objekta nosaukums: Ēkas daļas vienkāršotā atjaunošana</v>
      </c>
      <c r="B2" s="17"/>
    </row>
    <row r="3" spans="1:16" x14ac:dyDescent="0.25">
      <c r="A3" s="17" t="str">
        <f>'Kopsavilkuma aprekini'!B3</f>
        <v>Objekta adrese: Gaismas iela 17c, Ķekava, Ķekavas pagasts, Ķekavas novads</v>
      </c>
      <c r="B3" s="17"/>
    </row>
    <row r="4" spans="1:16" x14ac:dyDescent="0.25">
      <c r="A4" s="17" t="str">
        <f>'Kopsavilkuma aprekini'!B4</f>
        <v>Pasūtījuma Nr.:</v>
      </c>
      <c r="B4" s="17"/>
    </row>
    <row r="6" spans="1:16" ht="15.75" x14ac:dyDescent="0.25">
      <c r="A6" s="143" t="s">
        <v>21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</row>
    <row r="7" spans="1:16" x14ac:dyDescent="0.25">
      <c r="A7" s="147" t="str">
        <f>'Kopsavilkuma aprekini'!$D$17</f>
        <v>Apkure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 x14ac:dyDescent="0.25">
      <c r="J8" s="3"/>
      <c r="K8" s="3"/>
      <c r="L8" s="3"/>
      <c r="M8" s="20"/>
      <c r="N8" s="21" t="str">
        <f>'0'!$N$8</f>
        <v>Tāmes izmaksas</v>
      </c>
      <c r="O8" s="68">
        <f>P34</f>
        <v>0</v>
      </c>
      <c r="P8" s="22" t="s">
        <v>6</v>
      </c>
    </row>
    <row r="9" spans="1:16" x14ac:dyDescent="0.25">
      <c r="C9" s="103" t="str">
        <f>'0'!$C$9</f>
        <v>Tāme sastādīta 2016.gada tirgus cenās, pamatojoties uz AR, IN, ŪK, AVS, UAS daļas rasējumiem.</v>
      </c>
      <c r="J9" s="3"/>
      <c r="K9" s="3"/>
      <c r="L9" s="3"/>
      <c r="M9" s="20"/>
      <c r="N9" s="21"/>
      <c r="O9" s="68"/>
      <c r="P9" s="21" t="str">
        <f>'0'!$P$9</f>
        <v>Tāme sastādīta 2016.gada ____.___________</v>
      </c>
    </row>
    <row r="10" spans="1:16" x14ac:dyDescent="0.25">
      <c r="A10" s="141" t="s">
        <v>7</v>
      </c>
      <c r="B10" s="145" t="s">
        <v>327</v>
      </c>
      <c r="C10" s="145" t="s">
        <v>8</v>
      </c>
      <c r="D10" s="141" t="s">
        <v>2</v>
      </c>
      <c r="E10" s="141" t="s">
        <v>9</v>
      </c>
      <c r="F10" s="135" t="s">
        <v>330</v>
      </c>
      <c r="G10" s="136"/>
      <c r="H10" s="136"/>
      <c r="I10" s="136"/>
      <c r="J10" s="136"/>
      <c r="K10" s="137"/>
      <c r="L10" s="135" t="s">
        <v>331</v>
      </c>
      <c r="M10" s="136"/>
      <c r="N10" s="136"/>
      <c r="O10" s="136"/>
      <c r="P10" s="137"/>
    </row>
    <row r="11" spans="1:16" ht="38.25" x14ac:dyDescent="0.25">
      <c r="A11" s="141"/>
      <c r="B11" s="146"/>
      <c r="C11" s="146"/>
      <c r="D11" s="141"/>
      <c r="E11" s="141"/>
      <c r="F11" s="95" t="s">
        <v>328</v>
      </c>
      <c r="G11" s="95" t="s">
        <v>329</v>
      </c>
      <c r="H11" s="95" t="s">
        <v>332</v>
      </c>
      <c r="I11" s="95" t="s">
        <v>333</v>
      </c>
      <c r="J11" s="95" t="s">
        <v>334</v>
      </c>
      <c r="K11" s="95" t="s">
        <v>336</v>
      </c>
      <c r="L11" s="95" t="s">
        <v>335</v>
      </c>
      <c r="M11" s="95" t="s">
        <v>332</v>
      </c>
      <c r="N11" s="95" t="s">
        <v>333</v>
      </c>
      <c r="O11" s="95" t="s">
        <v>334</v>
      </c>
      <c r="P11" s="114" t="s">
        <v>337</v>
      </c>
    </row>
    <row r="12" spans="1:16" x14ac:dyDescent="0.25">
      <c r="A12" s="19">
        <v>1</v>
      </c>
      <c r="B12" s="65">
        <f>A12+1</f>
        <v>2</v>
      </c>
      <c r="C12" s="65">
        <f t="shared" ref="C12:P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</row>
    <row r="13" spans="1:16" x14ac:dyDescent="0.25">
      <c r="A13" s="4"/>
      <c r="B13" s="104"/>
      <c r="C13" s="34"/>
      <c r="D13" s="6"/>
      <c r="E13" s="31"/>
      <c r="F13" s="115"/>
      <c r="G13" s="115"/>
      <c r="H13" s="25"/>
      <c r="I13" s="25"/>
      <c r="J13" s="25"/>
      <c r="K13" s="25"/>
      <c r="L13" s="25"/>
      <c r="M13" s="25"/>
      <c r="N13" s="25"/>
      <c r="O13" s="25"/>
      <c r="P13" s="26"/>
    </row>
    <row r="14" spans="1:16" s="24" customFormat="1" ht="25.5" x14ac:dyDescent="0.25">
      <c r="A14" s="7">
        <v>1</v>
      </c>
      <c r="B14" s="105" t="s">
        <v>360</v>
      </c>
      <c r="C14" s="23" t="s">
        <v>235</v>
      </c>
      <c r="D14" s="8" t="s">
        <v>13</v>
      </c>
      <c r="E14" s="31">
        <v>4</v>
      </c>
      <c r="F14" s="27"/>
      <c r="G14" s="27"/>
      <c r="H14" s="27"/>
      <c r="I14" s="27"/>
      <c r="J14" s="27"/>
      <c r="K14" s="112"/>
      <c r="L14" s="112"/>
      <c r="M14" s="27"/>
      <c r="N14" s="27"/>
      <c r="O14" s="27"/>
      <c r="P14" s="28"/>
    </row>
    <row r="15" spans="1:16" s="24" customFormat="1" ht="25.5" x14ac:dyDescent="0.25">
      <c r="A15" s="7">
        <v>2</v>
      </c>
      <c r="B15" s="105" t="s">
        <v>360</v>
      </c>
      <c r="C15" s="23" t="s">
        <v>236</v>
      </c>
      <c r="D15" s="8" t="s">
        <v>13</v>
      </c>
      <c r="E15" s="31">
        <v>4</v>
      </c>
      <c r="F15" s="27"/>
      <c r="G15" s="27"/>
      <c r="H15" s="27"/>
      <c r="I15" s="27"/>
      <c r="J15" s="27"/>
      <c r="K15" s="112"/>
      <c r="L15" s="112"/>
      <c r="M15" s="27"/>
      <c r="N15" s="27"/>
      <c r="O15" s="27"/>
      <c r="P15" s="28"/>
    </row>
    <row r="16" spans="1:16" s="24" customFormat="1" ht="25.5" x14ac:dyDescent="0.25">
      <c r="A16" s="7">
        <v>3</v>
      </c>
      <c r="B16" s="105" t="s">
        <v>360</v>
      </c>
      <c r="C16" s="23" t="s">
        <v>237</v>
      </c>
      <c r="D16" s="8" t="s">
        <v>13</v>
      </c>
      <c r="E16" s="31">
        <v>6</v>
      </c>
      <c r="F16" s="27"/>
      <c r="G16" s="27"/>
      <c r="H16" s="27"/>
      <c r="I16" s="27"/>
      <c r="J16" s="27"/>
      <c r="K16" s="112"/>
      <c r="L16" s="112"/>
      <c r="M16" s="27"/>
      <c r="N16" s="27"/>
      <c r="O16" s="27"/>
      <c r="P16" s="28"/>
    </row>
    <row r="17" spans="1:18" s="24" customFormat="1" ht="25.5" x14ac:dyDescent="0.25">
      <c r="A17" s="7">
        <v>4</v>
      </c>
      <c r="B17" s="105" t="s">
        <v>360</v>
      </c>
      <c r="C17" s="23" t="s">
        <v>238</v>
      </c>
      <c r="D17" s="8" t="s">
        <v>13</v>
      </c>
      <c r="E17" s="31">
        <v>1</v>
      </c>
      <c r="F17" s="27"/>
      <c r="G17" s="27"/>
      <c r="H17" s="27"/>
      <c r="I17" s="27"/>
      <c r="J17" s="27"/>
      <c r="K17" s="112"/>
      <c r="L17" s="112"/>
      <c r="M17" s="27"/>
      <c r="N17" s="27"/>
      <c r="O17" s="27"/>
      <c r="P17" s="28"/>
    </row>
    <row r="18" spans="1:18" s="24" customFormat="1" ht="25.5" x14ac:dyDescent="0.25">
      <c r="A18" s="7">
        <v>5</v>
      </c>
      <c r="B18" s="105" t="s">
        <v>360</v>
      </c>
      <c r="C18" s="23" t="s">
        <v>239</v>
      </c>
      <c r="D18" s="8" t="s">
        <v>13</v>
      </c>
      <c r="E18" s="31">
        <v>1</v>
      </c>
      <c r="F18" s="27"/>
      <c r="G18" s="27"/>
      <c r="H18" s="27"/>
      <c r="I18" s="27"/>
      <c r="J18" s="27"/>
      <c r="K18" s="112"/>
      <c r="L18" s="112"/>
      <c r="M18" s="27"/>
      <c r="N18" s="27"/>
      <c r="O18" s="27"/>
      <c r="P18" s="28"/>
    </row>
    <row r="19" spans="1:18" s="24" customFormat="1" ht="25.5" x14ac:dyDescent="0.25">
      <c r="A19" s="7">
        <v>6</v>
      </c>
      <c r="B19" s="105" t="s">
        <v>360</v>
      </c>
      <c r="C19" s="23" t="s">
        <v>240</v>
      </c>
      <c r="D19" s="8" t="s">
        <v>13</v>
      </c>
      <c r="E19" s="31">
        <v>1</v>
      </c>
      <c r="F19" s="27"/>
      <c r="G19" s="27"/>
      <c r="H19" s="27"/>
      <c r="I19" s="27"/>
      <c r="J19" s="27"/>
      <c r="K19" s="112"/>
      <c r="L19" s="112"/>
      <c r="M19" s="27"/>
      <c r="N19" s="27"/>
      <c r="O19" s="27"/>
      <c r="P19" s="28"/>
    </row>
    <row r="20" spans="1:18" s="24" customFormat="1" x14ac:dyDescent="0.25">
      <c r="A20" s="7">
        <v>7</v>
      </c>
      <c r="B20" s="105" t="s">
        <v>360</v>
      </c>
      <c r="C20" s="23" t="s">
        <v>241</v>
      </c>
      <c r="D20" s="8" t="s">
        <v>13</v>
      </c>
      <c r="E20" s="31">
        <v>12</v>
      </c>
      <c r="F20" s="27"/>
      <c r="G20" s="27"/>
      <c r="H20" s="27"/>
      <c r="I20" s="27"/>
      <c r="J20" s="27"/>
      <c r="K20" s="112"/>
      <c r="L20" s="112"/>
      <c r="M20" s="27"/>
      <c r="N20" s="27"/>
      <c r="O20" s="27"/>
      <c r="P20" s="28"/>
    </row>
    <row r="21" spans="1:18" s="24" customFormat="1" x14ac:dyDescent="0.25">
      <c r="A21" s="7">
        <v>8</v>
      </c>
      <c r="B21" s="105" t="s">
        <v>360</v>
      </c>
      <c r="C21" s="23" t="s">
        <v>242</v>
      </c>
      <c r="D21" s="8" t="s">
        <v>13</v>
      </c>
      <c r="E21" s="31">
        <v>5</v>
      </c>
      <c r="F21" s="27"/>
      <c r="G21" s="27"/>
      <c r="H21" s="27"/>
      <c r="I21" s="27"/>
      <c r="J21" s="27"/>
      <c r="K21" s="112"/>
      <c r="L21" s="112"/>
      <c r="M21" s="27"/>
      <c r="N21" s="27"/>
      <c r="O21" s="27"/>
      <c r="P21" s="28"/>
    </row>
    <row r="22" spans="1:18" s="24" customFormat="1" x14ac:dyDescent="0.25">
      <c r="A22" s="7">
        <v>8</v>
      </c>
      <c r="B22" s="105" t="s">
        <v>360</v>
      </c>
      <c r="C22" s="23" t="s">
        <v>243</v>
      </c>
      <c r="D22" s="8" t="s">
        <v>13</v>
      </c>
      <c r="E22" s="31">
        <v>17</v>
      </c>
      <c r="F22" s="27"/>
      <c r="G22" s="27"/>
      <c r="H22" s="27"/>
      <c r="I22" s="27"/>
      <c r="J22" s="27"/>
      <c r="K22" s="112"/>
      <c r="L22" s="112"/>
      <c r="M22" s="27"/>
      <c r="N22" s="27"/>
      <c r="O22" s="27"/>
      <c r="P22" s="28"/>
    </row>
    <row r="23" spans="1:18" s="24" customFormat="1" x14ac:dyDescent="0.25">
      <c r="A23" s="7">
        <v>8</v>
      </c>
      <c r="B23" s="105" t="s">
        <v>360</v>
      </c>
      <c r="C23" s="124" t="s">
        <v>363</v>
      </c>
      <c r="D23" s="108" t="s">
        <v>364</v>
      </c>
      <c r="E23" s="111">
        <v>51</v>
      </c>
      <c r="F23" s="27"/>
      <c r="G23" s="27"/>
      <c r="H23" s="112"/>
      <c r="I23" s="112"/>
      <c r="J23" s="112"/>
      <c r="K23" s="112"/>
      <c r="L23" s="112"/>
      <c r="M23" s="27"/>
      <c r="N23" s="27"/>
      <c r="O23" s="27"/>
      <c r="P23" s="28"/>
    </row>
    <row r="24" spans="1:18" s="24" customFormat="1" x14ac:dyDescent="0.25">
      <c r="A24" s="7">
        <v>8</v>
      </c>
      <c r="B24" s="105" t="s">
        <v>360</v>
      </c>
      <c r="C24" s="23" t="s">
        <v>244</v>
      </c>
      <c r="D24" s="8" t="s">
        <v>13</v>
      </c>
      <c r="E24" s="31">
        <v>17</v>
      </c>
      <c r="F24" s="27"/>
      <c r="G24" s="27"/>
      <c r="H24" s="27"/>
      <c r="I24" s="27"/>
      <c r="J24" s="27"/>
      <c r="K24" s="112"/>
      <c r="L24" s="112"/>
      <c r="M24" s="27"/>
      <c r="N24" s="27"/>
      <c r="O24" s="27"/>
      <c r="P24" s="28"/>
    </row>
    <row r="25" spans="1:18" s="24" customFormat="1" x14ac:dyDescent="0.25">
      <c r="A25" s="7">
        <v>8</v>
      </c>
      <c r="B25" s="105" t="s">
        <v>360</v>
      </c>
      <c r="C25" s="23" t="s">
        <v>245</v>
      </c>
      <c r="D25" s="8" t="s">
        <v>4</v>
      </c>
      <c r="E25" s="31">
        <v>25</v>
      </c>
      <c r="F25" s="27"/>
      <c r="G25" s="27"/>
      <c r="H25" s="27"/>
      <c r="I25" s="27"/>
      <c r="J25" s="27"/>
      <c r="K25" s="112"/>
      <c r="L25" s="112"/>
      <c r="M25" s="27"/>
      <c r="N25" s="27"/>
      <c r="O25" s="27"/>
      <c r="P25" s="28"/>
    </row>
    <row r="26" spans="1:18" s="24" customFormat="1" x14ac:dyDescent="0.25">
      <c r="A26" s="7">
        <v>8</v>
      </c>
      <c r="B26" s="105" t="s">
        <v>360</v>
      </c>
      <c r="C26" s="23" t="s">
        <v>246</v>
      </c>
      <c r="D26" s="8" t="s">
        <v>4</v>
      </c>
      <c r="E26" s="31">
        <v>80</v>
      </c>
      <c r="F26" s="27"/>
      <c r="G26" s="27"/>
      <c r="H26" s="27"/>
      <c r="I26" s="27"/>
      <c r="J26" s="27"/>
      <c r="K26" s="112"/>
      <c r="L26" s="112"/>
      <c r="M26" s="27"/>
      <c r="N26" s="27"/>
      <c r="O26" s="27"/>
      <c r="P26" s="28"/>
    </row>
    <row r="27" spans="1:18" s="24" customFormat="1" x14ac:dyDescent="0.25">
      <c r="A27" s="7">
        <v>13</v>
      </c>
      <c r="B27" s="105" t="s">
        <v>360</v>
      </c>
      <c r="C27" s="23" t="s">
        <v>247</v>
      </c>
      <c r="D27" s="8" t="s">
        <v>4</v>
      </c>
      <c r="E27" s="31">
        <v>25</v>
      </c>
      <c r="F27" s="27"/>
      <c r="G27" s="27"/>
      <c r="H27" s="27"/>
      <c r="I27" s="27"/>
      <c r="J27" s="27"/>
      <c r="K27" s="112"/>
      <c r="L27" s="112"/>
      <c r="M27" s="27"/>
      <c r="N27" s="27"/>
      <c r="O27" s="27"/>
      <c r="P27" s="28"/>
    </row>
    <row r="28" spans="1:18" s="24" customFormat="1" x14ac:dyDescent="0.25">
      <c r="A28" s="7">
        <v>14</v>
      </c>
      <c r="B28" s="105" t="s">
        <v>360</v>
      </c>
      <c r="C28" s="23" t="s">
        <v>248</v>
      </c>
      <c r="D28" s="8" t="s">
        <v>4</v>
      </c>
      <c r="E28" s="31">
        <v>25</v>
      </c>
      <c r="F28" s="27"/>
      <c r="G28" s="27"/>
      <c r="H28" s="27"/>
      <c r="I28" s="27"/>
      <c r="J28" s="27"/>
      <c r="K28" s="112"/>
      <c r="L28" s="112"/>
      <c r="M28" s="27"/>
      <c r="N28" s="27"/>
      <c r="O28" s="27"/>
      <c r="P28" s="28"/>
    </row>
    <row r="29" spans="1:18" s="24" customFormat="1" x14ac:dyDescent="0.25">
      <c r="A29" s="7">
        <v>15</v>
      </c>
      <c r="B29" s="105" t="s">
        <v>360</v>
      </c>
      <c r="C29" s="23" t="s">
        <v>249</v>
      </c>
      <c r="D29" s="8" t="s">
        <v>4</v>
      </c>
      <c r="E29" s="31">
        <v>80</v>
      </c>
      <c r="F29" s="27"/>
      <c r="G29" s="27"/>
      <c r="H29" s="27"/>
      <c r="I29" s="27"/>
      <c r="J29" s="27"/>
      <c r="K29" s="112"/>
      <c r="L29" s="112"/>
      <c r="M29" s="27"/>
      <c r="N29" s="27"/>
      <c r="O29" s="27"/>
      <c r="P29" s="28"/>
    </row>
    <row r="30" spans="1:18" s="24" customFormat="1" x14ac:dyDescent="0.25">
      <c r="A30" s="7">
        <v>16</v>
      </c>
      <c r="B30" s="105" t="s">
        <v>360</v>
      </c>
      <c r="C30" s="23" t="s">
        <v>250</v>
      </c>
      <c r="D30" s="8" t="s">
        <v>4</v>
      </c>
      <c r="E30" s="31">
        <v>25</v>
      </c>
      <c r="F30" s="27"/>
      <c r="G30" s="27"/>
      <c r="H30" s="27"/>
      <c r="I30" s="27"/>
      <c r="J30" s="27"/>
      <c r="K30" s="112"/>
      <c r="L30" s="112"/>
      <c r="M30" s="27"/>
      <c r="N30" s="27"/>
      <c r="O30" s="27"/>
      <c r="P30" s="28"/>
    </row>
    <row r="31" spans="1:18" x14ac:dyDescent="0.25">
      <c r="A31" s="7">
        <v>16</v>
      </c>
      <c r="B31" s="105"/>
      <c r="C31" s="10" t="s">
        <v>347</v>
      </c>
      <c r="D31" s="42" t="s">
        <v>302</v>
      </c>
      <c r="E31" s="31">
        <v>3</v>
      </c>
      <c r="F31" s="27"/>
      <c r="G31" s="27"/>
      <c r="H31" s="29"/>
      <c r="I31" s="29"/>
      <c r="J31" s="29"/>
      <c r="K31" s="112"/>
      <c r="L31" s="112"/>
      <c r="M31" s="27"/>
      <c r="N31" s="27"/>
      <c r="O31" s="27"/>
      <c r="P31" s="28"/>
    </row>
    <row r="32" spans="1:18" s="16" customFormat="1" ht="14.25" x14ac:dyDescent="0.2">
      <c r="A32" s="12"/>
      <c r="B32" s="67"/>
      <c r="C32" s="67" t="s">
        <v>17</v>
      </c>
      <c r="D32" s="13"/>
      <c r="E32" s="13"/>
      <c r="F32" s="13"/>
      <c r="G32" s="13"/>
      <c r="H32" s="13"/>
      <c r="I32" s="13"/>
      <c r="J32" s="13"/>
      <c r="K32" s="13"/>
      <c r="L32" s="14">
        <f>SUM(L14:L31)</f>
        <v>0</v>
      </c>
      <c r="M32" s="14">
        <f>SUM(M14:M31)</f>
        <v>0</v>
      </c>
      <c r="N32" s="14">
        <f>SUM(N14:N31)</f>
        <v>0</v>
      </c>
      <c r="O32" s="14">
        <f>SUM(O14:O31)</f>
        <v>0</v>
      </c>
      <c r="P32" s="15">
        <f>SUM(P14:P31)</f>
        <v>0</v>
      </c>
      <c r="R32" s="35"/>
    </row>
    <row r="33" spans="1:19" s="16" customFormat="1" ht="14.25" x14ac:dyDescent="0.2">
      <c r="A33" s="7"/>
      <c r="B33" s="30"/>
      <c r="C33" s="30" t="s">
        <v>338</v>
      </c>
      <c r="D33" s="8" t="s">
        <v>302</v>
      </c>
      <c r="E33" s="31">
        <v>6</v>
      </c>
      <c r="F33" s="111"/>
      <c r="G33" s="111"/>
      <c r="H33" s="27"/>
      <c r="I33" s="27"/>
      <c r="J33" s="37"/>
      <c r="K33" s="113"/>
      <c r="L33" s="27"/>
      <c r="M33" s="27"/>
      <c r="N33" s="27">
        <f>ROUND(N32*E33/100,2)</f>
        <v>0</v>
      </c>
      <c r="O33" s="27"/>
      <c r="P33" s="28">
        <f t="shared" ref="P33" si="1">SUM(M33:O33)</f>
        <v>0</v>
      </c>
    </row>
    <row r="34" spans="1:19" s="16" customFormat="1" ht="14.25" x14ac:dyDescent="0.2">
      <c r="A34" s="12"/>
      <c r="B34" s="67"/>
      <c r="C34" s="67" t="s">
        <v>303</v>
      </c>
      <c r="D34" s="13"/>
      <c r="E34" s="13"/>
      <c r="F34" s="13"/>
      <c r="G34" s="13"/>
      <c r="H34" s="13"/>
      <c r="I34" s="13"/>
      <c r="J34" s="13"/>
      <c r="K34" s="13"/>
      <c r="L34" s="14">
        <f>L32+L33</f>
        <v>0</v>
      </c>
      <c r="M34" s="14">
        <f>M32+M33</f>
        <v>0</v>
      </c>
      <c r="N34" s="14">
        <f t="shared" ref="N34:P34" si="2">N32+N33</f>
        <v>0</v>
      </c>
      <c r="O34" s="14">
        <f t="shared" si="2"/>
        <v>0</v>
      </c>
      <c r="P34" s="15">
        <f t="shared" si="2"/>
        <v>0</v>
      </c>
      <c r="Q34" s="38"/>
      <c r="R34" s="38"/>
      <c r="S34" s="38"/>
    </row>
    <row r="35" spans="1:19" x14ac:dyDescent="0.25">
      <c r="R35" s="32"/>
    </row>
    <row r="36" spans="1:19" x14ac:dyDescent="0.25">
      <c r="N36" s="132" t="s">
        <v>371</v>
      </c>
      <c r="O36" s="132"/>
      <c r="P36" s="133">
        <f>P34</f>
        <v>0</v>
      </c>
      <c r="R36" s="32"/>
    </row>
    <row r="37" spans="1:19" x14ac:dyDescent="0.25">
      <c r="R37" s="32"/>
    </row>
    <row r="38" spans="1:19" x14ac:dyDescent="0.25">
      <c r="R38" s="32"/>
    </row>
    <row r="39" spans="1:19" ht="15.75" customHeight="1" x14ac:dyDescent="0.25"/>
    <row r="40" spans="1:19" s="17" customFormat="1" ht="13.5" x14ac:dyDescent="0.25">
      <c r="A40" s="17" t="str">
        <f>'0'!A42</f>
        <v>Sastādīja:                                                        _____________   2016.g.___.____________</v>
      </c>
      <c r="I40" s="17" t="str">
        <f>'0'!I42</f>
        <v>Pārbaudīja:                                                     _____________   2016.g.___.____________</v>
      </c>
    </row>
    <row r="41" spans="1:19" x14ac:dyDescent="0.25">
      <c r="B41" s="17"/>
    </row>
    <row r="42" spans="1:19" s="18" customFormat="1" ht="13.5" x14ac:dyDescent="0.25">
      <c r="A42" s="18" t="str">
        <f>'0'!A44</f>
        <v>Sertifikāta Nr.:</v>
      </c>
      <c r="B42" s="17"/>
      <c r="I42" s="18" t="str">
        <f>'0'!I44</f>
        <v>Sertifikāta Nr.:</v>
      </c>
    </row>
    <row r="44" spans="1:19" x14ac:dyDescent="0.25">
      <c r="B44" s="18"/>
    </row>
  </sheetData>
  <mergeCells count="9">
    <mergeCell ref="A6:P6"/>
    <mergeCell ref="A7:P7"/>
    <mergeCell ref="A10:A11"/>
    <mergeCell ref="C10:C11"/>
    <mergeCell ref="D10:D11"/>
    <mergeCell ref="E10:E11"/>
    <mergeCell ref="B10:B11"/>
    <mergeCell ref="F10:K10"/>
    <mergeCell ref="L10:P10"/>
  </mergeCells>
  <pageMargins left="0.25" right="0.25" top="0.75" bottom="0.75" header="0.3" footer="0.3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topLeftCell="A22" workbookViewId="0">
      <selection activeCell="F14" sqref="F14:Q55"/>
    </sheetView>
  </sheetViews>
  <sheetFormatPr defaultRowHeight="15" x14ac:dyDescent="0.25"/>
  <cols>
    <col min="1" max="1" width="5.7109375" style="1" customWidth="1"/>
    <col min="2" max="2" width="7.5703125" style="1" bestFit="1" customWidth="1"/>
    <col min="3" max="3" width="42" style="1" customWidth="1"/>
    <col min="4" max="4" width="22.5703125" style="1" customWidth="1"/>
    <col min="5" max="5" width="9.140625" style="1"/>
    <col min="6" max="6" width="10.42578125" style="1" bestFit="1" customWidth="1"/>
    <col min="7" max="8" width="10.42578125" style="1" customWidth="1"/>
    <col min="9" max="9" width="10.5703125" style="1" customWidth="1"/>
    <col min="10" max="10" width="10.28515625" style="1" customWidth="1"/>
    <col min="11" max="11" width="10.85546875" style="1" bestFit="1" customWidth="1"/>
    <col min="12" max="13" width="10.85546875" style="1" customWidth="1"/>
    <col min="14" max="15" width="11.7109375" style="1" customWidth="1"/>
    <col min="16" max="16" width="12.42578125" style="1" customWidth="1"/>
    <col min="17" max="17" width="11.7109375" style="1" customWidth="1"/>
    <col min="18" max="16384" width="9.140625" style="1"/>
  </cols>
  <sheetData>
    <row r="1" spans="1:17" x14ac:dyDescent="0.25">
      <c r="A1" s="17" t="str">
        <f>'Kopsavilkuma aprekini'!B1</f>
        <v>Būves nosaukums: Kultūras un sadzīves ēka</v>
      </c>
      <c r="B1" s="17"/>
    </row>
    <row r="2" spans="1:17" x14ac:dyDescent="0.25">
      <c r="A2" s="17" t="str">
        <f>'Kopsavilkuma aprekini'!B2</f>
        <v>Objekta nosaukums: Ēkas daļas vienkāršotā atjaunošana</v>
      </c>
      <c r="B2" s="17"/>
    </row>
    <row r="3" spans="1:17" x14ac:dyDescent="0.25">
      <c r="A3" s="17" t="str">
        <f>'Kopsavilkuma aprekini'!B3</f>
        <v>Objekta adrese: Gaismas iela 17c, Ķekava, Ķekavas pagasts, Ķekavas novads</v>
      </c>
      <c r="B3" s="17"/>
    </row>
    <row r="4" spans="1:17" x14ac:dyDescent="0.25">
      <c r="A4" s="17" t="str">
        <f>'Kopsavilkuma aprekini'!B4</f>
        <v>Pasūtījuma Nr.:</v>
      </c>
      <c r="B4" s="17"/>
    </row>
    <row r="6" spans="1:17" ht="15.75" x14ac:dyDescent="0.25">
      <c r="A6" s="143" t="s">
        <v>22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</row>
    <row r="7" spans="1:17" x14ac:dyDescent="0.25">
      <c r="A7" s="147" t="str">
        <f>'Kopsavilkuma aprekini'!$D$18</f>
        <v>Ventilācija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</row>
    <row r="8" spans="1:17" x14ac:dyDescent="0.25">
      <c r="K8" s="3"/>
      <c r="L8" s="3"/>
      <c r="M8" s="3"/>
      <c r="N8" s="20"/>
      <c r="O8" s="21" t="str">
        <f>'0'!$N$8</f>
        <v>Tāmes izmaksas</v>
      </c>
      <c r="P8" s="68">
        <f>Q58</f>
        <v>0</v>
      </c>
      <c r="Q8" s="22" t="s">
        <v>6</v>
      </c>
    </row>
    <row r="9" spans="1:17" x14ac:dyDescent="0.25">
      <c r="C9" s="103" t="str">
        <f>'0'!$C$9</f>
        <v>Tāme sastādīta 2016.gada tirgus cenās, pamatojoties uz AR, IN, ŪK, AVS, UAS daļas rasējumiem.</v>
      </c>
      <c r="K9" s="3"/>
      <c r="L9" s="3"/>
      <c r="M9" s="3"/>
      <c r="N9" s="20"/>
      <c r="O9" s="21"/>
      <c r="P9" s="68"/>
      <c r="Q9" s="21" t="str">
        <f>'0'!$P$9</f>
        <v>Tāme sastādīta 2016.gada ____.___________</v>
      </c>
    </row>
    <row r="10" spans="1:17" x14ac:dyDescent="0.25">
      <c r="A10" s="141" t="s">
        <v>7</v>
      </c>
      <c r="B10" s="145" t="s">
        <v>327</v>
      </c>
      <c r="C10" s="141" t="s">
        <v>8</v>
      </c>
      <c r="D10" s="145" t="s">
        <v>159</v>
      </c>
      <c r="E10" s="141" t="s">
        <v>2</v>
      </c>
      <c r="F10" s="141" t="s">
        <v>9</v>
      </c>
      <c r="G10" s="135" t="s">
        <v>330</v>
      </c>
      <c r="H10" s="136"/>
      <c r="I10" s="136"/>
      <c r="J10" s="136"/>
      <c r="K10" s="136"/>
      <c r="L10" s="137"/>
      <c r="M10" s="135" t="s">
        <v>331</v>
      </c>
      <c r="N10" s="136"/>
      <c r="O10" s="136"/>
      <c r="P10" s="136"/>
      <c r="Q10" s="137"/>
    </row>
    <row r="11" spans="1:17" ht="38.25" x14ac:dyDescent="0.25">
      <c r="A11" s="141"/>
      <c r="B11" s="146"/>
      <c r="C11" s="141"/>
      <c r="D11" s="146"/>
      <c r="E11" s="141"/>
      <c r="F11" s="141"/>
      <c r="G11" s="95" t="s">
        <v>328</v>
      </c>
      <c r="H11" s="95" t="s">
        <v>329</v>
      </c>
      <c r="I11" s="95" t="s">
        <v>332</v>
      </c>
      <c r="J11" s="95" t="s">
        <v>333</v>
      </c>
      <c r="K11" s="95" t="s">
        <v>334</v>
      </c>
      <c r="L11" s="95" t="s">
        <v>336</v>
      </c>
      <c r="M11" s="95" t="s">
        <v>335</v>
      </c>
      <c r="N11" s="95" t="s">
        <v>332</v>
      </c>
      <c r="O11" s="95" t="s">
        <v>333</v>
      </c>
      <c r="P11" s="95" t="s">
        <v>334</v>
      </c>
      <c r="Q11" s="114" t="s">
        <v>337</v>
      </c>
    </row>
    <row r="12" spans="1:17" x14ac:dyDescent="0.25">
      <c r="A12" s="19">
        <v>1</v>
      </c>
      <c r="B12" s="65">
        <f>A12+1</f>
        <v>2</v>
      </c>
      <c r="C12" s="65">
        <f t="shared" ref="C12:Q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  <c r="Q12" s="65">
        <f t="shared" si="0"/>
        <v>17</v>
      </c>
    </row>
    <row r="13" spans="1:17" x14ac:dyDescent="0.25">
      <c r="A13" s="4"/>
      <c r="B13" s="104"/>
      <c r="C13" s="33" t="s">
        <v>182</v>
      </c>
      <c r="D13" s="6"/>
      <c r="E13" s="6"/>
      <c r="F13" s="31"/>
      <c r="G13" s="115"/>
      <c r="H13" s="115"/>
      <c r="I13" s="25"/>
      <c r="J13" s="25"/>
      <c r="K13" s="25"/>
      <c r="L13" s="25"/>
      <c r="M13" s="25"/>
      <c r="N13" s="25"/>
      <c r="O13" s="25"/>
      <c r="P13" s="25"/>
      <c r="Q13" s="26"/>
    </row>
    <row r="14" spans="1:17" s="24" customFormat="1" ht="38.25" x14ac:dyDescent="0.25">
      <c r="A14" s="7">
        <v>1</v>
      </c>
      <c r="B14" s="105" t="s">
        <v>360</v>
      </c>
      <c r="C14" s="23" t="s">
        <v>160</v>
      </c>
      <c r="D14" s="50" t="s">
        <v>183</v>
      </c>
      <c r="E14" s="8" t="s">
        <v>16</v>
      </c>
      <c r="F14" s="31"/>
      <c r="G14" s="27"/>
      <c r="H14" s="27"/>
      <c r="I14" s="27"/>
      <c r="J14" s="27"/>
      <c r="K14" s="27"/>
      <c r="L14" s="112"/>
      <c r="M14" s="112"/>
      <c r="N14" s="27"/>
      <c r="O14" s="27"/>
      <c r="P14" s="27"/>
      <c r="Q14" s="28"/>
    </row>
    <row r="15" spans="1:17" s="24" customFormat="1" x14ac:dyDescent="0.25">
      <c r="A15" s="7">
        <f>A14+1</f>
        <v>2</v>
      </c>
      <c r="B15" s="105" t="s">
        <v>360</v>
      </c>
      <c r="C15" s="23" t="s">
        <v>161</v>
      </c>
      <c r="D15" s="8"/>
      <c r="E15" s="8" t="s">
        <v>16</v>
      </c>
      <c r="F15" s="31"/>
      <c r="G15" s="27"/>
      <c r="H15" s="27"/>
      <c r="I15" s="27"/>
      <c r="J15" s="27"/>
      <c r="K15" s="27"/>
      <c r="L15" s="112"/>
      <c r="M15" s="112"/>
      <c r="N15" s="27"/>
      <c r="O15" s="27"/>
      <c r="P15" s="27"/>
      <c r="Q15" s="28"/>
    </row>
    <row r="16" spans="1:17" s="24" customFormat="1" x14ac:dyDescent="0.25">
      <c r="A16" s="7">
        <f t="shared" ref="A16:A40" si="1">A15+1</f>
        <v>3</v>
      </c>
      <c r="B16" s="105" t="s">
        <v>360</v>
      </c>
      <c r="C16" s="23" t="s">
        <v>162</v>
      </c>
      <c r="D16" s="8"/>
      <c r="E16" s="8" t="s">
        <v>16</v>
      </c>
      <c r="F16" s="31"/>
      <c r="G16" s="27"/>
      <c r="H16" s="27"/>
      <c r="I16" s="27"/>
      <c r="J16" s="27"/>
      <c r="K16" s="27"/>
      <c r="L16" s="112"/>
      <c r="M16" s="112"/>
      <c r="N16" s="27"/>
      <c r="O16" s="27"/>
      <c r="P16" s="27"/>
      <c r="Q16" s="28"/>
    </row>
    <row r="17" spans="1:17" s="24" customFormat="1" x14ac:dyDescent="0.25">
      <c r="A17" s="7">
        <f t="shared" si="1"/>
        <v>4</v>
      </c>
      <c r="B17" s="105" t="s">
        <v>360</v>
      </c>
      <c r="C17" s="23" t="s">
        <v>163</v>
      </c>
      <c r="D17" s="8"/>
      <c r="E17" s="8" t="s">
        <v>16</v>
      </c>
      <c r="F17" s="31"/>
      <c r="G17" s="27"/>
      <c r="H17" s="27"/>
      <c r="I17" s="27"/>
      <c r="J17" s="27"/>
      <c r="K17" s="27"/>
      <c r="L17" s="112"/>
      <c r="M17" s="112"/>
      <c r="N17" s="27"/>
      <c r="O17" s="27"/>
      <c r="P17" s="27"/>
      <c r="Q17" s="28"/>
    </row>
    <row r="18" spans="1:17" s="24" customFormat="1" x14ac:dyDescent="0.25">
      <c r="A18" s="7">
        <f t="shared" si="1"/>
        <v>5</v>
      </c>
      <c r="B18" s="105" t="s">
        <v>360</v>
      </c>
      <c r="C18" s="23" t="s">
        <v>164</v>
      </c>
      <c r="D18" s="8" t="s">
        <v>184</v>
      </c>
      <c r="E18" s="8" t="s">
        <v>16</v>
      </c>
      <c r="F18" s="31"/>
      <c r="G18" s="27"/>
      <c r="H18" s="27"/>
      <c r="I18" s="27"/>
      <c r="J18" s="27"/>
      <c r="K18" s="27"/>
      <c r="L18" s="112"/>
      <c r="M18" s="112"/>
      <c r="N18" s="27"/>
      <c r="O18" s="27"/>
      <c r="P18" s="27"/>
      <c r="Q18" s="28"/>
    </row>
    <row r="19" spans="1:17" s="24" customFormat="1" x14ac:dyDescent="0.25">
      <c r="A19" s="7">
        <f t="shared" si="1"/>
        <v>6</v>
      </c>
      <c r="B19" s="105" t="s">
        <v>360</v>
      </c>
      <c r="C19" s="23" t="s">
        <v>165</v>
      </c>
      <c r="D19" s="8" t="s">
        <v>185</v>
      </c>
      <c r="E19" s="8" t="s">
        <v>16</v>
      </c>
      <c r="F19" s="31"/>
      <c r="G19" s="27"/>
      <c r="H19" s="27"/>
      <c r="I19" s="27"/>
      <c r="J19" s="27"/>
      <c r="K19" s="27"/>
      <c r="L19" s="112"/>
      <c r="M19" s="112"/>
      <c r="N19" s="27"/>
      <c r="O19" s="27"/>
      <c r="P19" s="27"/>
      <c r="Q19" s="28"/>
    </row>
    <row r="20" spans="1:17" s="24" customFormat="1" x14ac:dyDescent="0.25">
      <c r="A20" s="7">
        <f t="shared" si="1"/>
        <v>7</v>
      </c>
      <c r="B20" s="105" t="s">
        <v>360</v>
      </c>
      <c r="C20" s="23" t="s">
        <v>166</v>
      </c>
      <c r="D20" s="8"/>
      <c r="E20" s="8" t="s">
        <v>16</v>
      </c>
      <c r="F20" s="31"/>
      <c r="G20" s="27"/>
      <c r="H20" s="27"/>
      <c r="I20" s="27"/>
      <c r="J20" s="27"/>
      <c r="K20" s="27"/>
      <c r="L20" s="112"/>
      <c r="M20" s="112"/>
      <c r="N20" s="27"/>
      <c r="O20" s="27"/>
      <c r="P20" s="27"/>
      <c r="Q20" s="28"/>
    </row>
    <row r="21" spans="1:17" s="24" customFormat="1" x14ac:dyDescent="0.25">
      <c r="A21" s="7">
        <f t="shared" si="1"/>
        <v>8</v>
      </c>
      <c r="B21" s="105" t="s">
        <v>360</v>
      </c>
      <c r="C21" s="23" t="s">
        <v>167</v>
      </c>
      <c r="D21" s="8" t="s">
        <v>186</v>
      </c>
      <c r="E21" s="8" t="s">
        <v>16</v>
      </c>
      <c r="F21" s="31"/>
      <c r="G21" s="27"/>
      <c r="H21" s="27"/>
      <c r="I21" s="27"/>
      <c r="J21" s="27"/>
      <c r="K21" s="27"/>
      <c r="L21" s="112"/>
      <c r="M21" s="112"/>
      <c r="N21" s="27"/>
      <c r="O21" s="27"/>
      <c r="P21" s="27"/>
      <c r="Q21" s="28"/>
    </row>
    <row r="22" spans="1:17" s="24" customFormat="1" x14ac:dyDescent="0.25">
      <c r="A22" s="7">
        <f t="shared" si="1"/>
        <v>9</v>
      </c>
      <c r="B22" s="105" t="s">
        <v>360</v>
      </c>
      <c r="C22" s="23" t="s">
        <v>167</v>
      </c>
      <c r="D22" s="8" t="s">
        <v>187</v>
      </c>
      <c r="E22" s="8" t="s">
        <v>16</v>
      </c>
      <c r="F22" s="31"/>
      <c r="G22" s="27"/>
      <c r="H22" s="27"/>
      <c r="I22" s="27"/>
      <c r="J22" s="27"/>
      <c r="K22" s="27"/>
      <c r="L22" s="112"/>
      <c r="M22" s="112"/>
      <c r="N22" s="27"/>
      <c r="O22" s="27"/>
      <c r="P22" s="27"/>
      <c r="Q22" s="28"/>
    </row>
    <row r="23" spans="1:17" s="24" customFormat="1" x14ac:dyDescent="0.25">
      <c r="A23" s="7">
        <f t="shared" si="1"/>
        <v>10</v>
      </c>
      <c r="B23" s="105" t="s">
        <v>360</v>
      </c>
      <c r="C23" s="23" t="s">
        <v>167</v>
      </c>
      <c r="D23" s="8" t="s">
        <v>188</v>
      </c>
      <c r="E23" s="8" t="s">
        <v>16</v>
      </c>
      <c r="F23" s="31"/>
      <c r="G23" s="27"/>
      <c r="H23" s="27"/>
      <c r="I23" s="27"/>
      <c r="J23" s="27"/>
      <c r="K23" s="27"/>
      <c r="L23" s="112"/>
      <c r="M23" s="112"/>
      <c r="N23" s="27"/>
      <c r="O23" s="27"/>
      <c r="P23" s="27"/>
      <c r="Q23" s="28"/>
    </row>
    <row r="24" spans="1:17" s="24" customFormat="1" x14ac:dyDescent="0.25">
      <c r="A24" s="7">
        <f t="shared" si="1"/>
        <v>11</v>
      </c>
      <c r="B24" s="105" t="s">
        <v>360</v>
      </c>
      <c r="C24" s="23" t="s">
        <v>167</v>
      </c>
      <c r="D24" s="8" t="s">
        <v>189</v>
      </c>
      <c r="E24" s="8" t="s">
        <v>16</v>
      </c>
      <c r="F24" s="31"/>
      <c r="G24" s="27"/>
      <c r="H24" s="27"/>
      <c r="I24" s="27"/>
      <c r="J24" s="27"/>
      <c r="K24" s="27"/>
      <c r="L24" s="112"/>
      <c r="M24" s="112"/>
      <c r="N24" s="27"/>
      <c r="O24" s="27"/>
      <c r="P24" s="27"/>
      <c r="Q24" s="28"/>
    </row>
    <row r="25" spans="1:17" s="24" customFormat="1" x14ac:dyDescent="0.25">
      <c r="A25" s="7">
        <f t="shared" si="1"/>
        <v>12</v>
      </c>
      <c r="B25" s="105" t="s">
        <v>360</v>
      </c>
      <c r="C25" s="23" t="s">
        <v>167</v>
      </c>
      <c r="D25" s="8" t="s">
        <v>190</v>
      </c>
      <c r="E25" s="8" t="s">
        <v>16</v>
      </c>
      <c r="F25" s="31"/>
      <c r="G25" s="27"/>
      <c r="H25" s="27"/>
      <c r="I25" s="27"/>
      <c r="J25" s="27"/>
      <c r="K25" s="27"/>
      <c r="L25" s="112"/>
      <c r="M25" s="112"/>
      <c r="N25" s="27"/>
      <c r="O25" s="27"/>
      <c r="P25" s="27"/>
      <c r="Q25" s="28"/>
    </row>
    <row r="26" spans="1:17" s="24" customFormat="1" x14ac:dyDescent="0.25">
      <c r="A26" s="7">
        <f t="shared" si="1"/>
        <v>13</v>
      </c>
      <c r="B26" s="105" t="s">
        <v>360</v>
      </c>
      <c r="C26" s="23" t="s">
        <v>168</v>
      </c>
      <c r="D26" s="8" t="s">
        <v>190</v>
      </c>
      <c r="E26" s="8" t="s">
        <v>16</v>
      </c>
      <c r="F26" s="31"/>
      <c r="G26" s="27"/>
      <c r="H26" s="27"/>
      <c r="I26" s="27"/>
      <c r="J26" s="27"/>
      <c r="K26" s="27"/>
      <c r="L26" s="112"/>
      <c r="M26" s="112"/>
      <c r="N26" s="27"/>
      <c r="O26" s="27"/>
      <c r="P26" s="27"/>
      <c r="Q26" s="28"/>
    </row>
    <row r="27" spans="1:17" s="24" customFormat="1" x14ac:dyDescent="0.25">
      <c r="A27" s="7">
        <f t="shared" si="1"/>
        <v>14</v>
      </c>
      <c r="B27" s="105" t="s">
        <v>360</v>
      </c>
      <c r="C27" s="23" t="s">
        <v>169</v>
      </c>
      <c r="D27" s="8" t="s">
        <v>191</v>
      </c>
      <c r="E27" s="8" t="s">
        <v>16</v>
      </c>
      <c r="F27" s="31"/>
      <c r="G27" s="27"/>
      <c r="H27" s="27"/>
      <c r="I27" s="27"/>
      <c r="J27" s="27"/>
      <c r="K27" s="27"/>
      <c r="L27" s="112"/>
      <c r="M27" s="112"/>
      <c r="N27" s="27"/>
      <c r="O27" s="27"/>
      <c r="P27" s="27"/>
      <c r="Q27" s="28"/>
    </row>
    <row r="28" spans="1:17" s="24" customFormat="1" x14ac:dyDescent="0.25">
      <c r="A28" s="7">
        <f t="shared" si="1"/>
        <v>15</v>
      </c>
      <c r="B28" s="105" t="s">
        <v>360</v>
      </c>
      <c r="C28" s="23" t="s">
        <v>169</v>
      </c>
      <c r="D28" s="8" t="s">
        <v>192</v>
      </c>
      <c r="E28" s="8" t="s">
        <v>16</v>
      </c>
      <c r="F28" s="31"/>
      <c r="G28" s="27"/>
      <c r="H28" s="27"/>
      <c r="I28" s="27"/>
      <c r="J28" s="27"/>
      <c r="K28" s="27"/>
      <c r="L28" s="112"/>
      <c r="M28" s="112"/>
      <c r="N28" s="27"/>
      <c r="O28" s="27"/>
      <c r="P28" s="27"/>
      <c r="Q28" s="28"/>
    </row>
    <row r="29" spans="1:17" s="24" customFormat="1" x14ac:dyDescent="0.25">
      <c r="A29" s="7">
        <f t="shared" si="1"/>
        <v>16</v>
      </c>
      <c r="B29" s="105" t="s">
        <v>360</v>
      </c>
      <c r="C29" s="23" t="s">
        <v>169</v>
      </c>
      <c r="D29" s="8" t="s">
        <v>193</v>
      </c>
      <c r="E29" s="8" t="s">
        <v>16</v>
      </c>
      <c r="F29" s="31"/>
      <c r="G29" s="27"/>
      <c r="H29" s="27"/>
      <c r="I29" s="27"/>
      <c r="J29" s="27"/>
      <c r="K29" s="27"/>
      <c r="L29" s="112"/>
      <c r="M29" s="112"/>
      <c r="N29" s="27"/>
      <c r="O29" s="27"/>
      <c r="P29" s="27"/>
      <c r="Q29" s="28"/>
    </row>
    <row r="30" spans="1:17" s="24" customFormat="1" x14ac:dyDescent="0.25">
      <c r="A30" s="7">
        <f t="shared" si="1"/>
        <v>17</v>
      </c>
      <c r="B30" s="105" t="s">
        <v>360</v>
      </c>
      <c r="C30" s="23" t="s">
        <v>169</v>
      </c>
      <c r="D30" s="8" t="s">
        <v>194</v>
      </c>
      <c r="E30" s="8" t="s">
        <v>16</v>
      </c>
      <c r="F30" s="31"/>
      <c r="G30" s="27"/>
      <c r="H30" s="27"/>
      <c r="I30" s="27"/>
      <c r="J30" s="27"/>
      <c r="K30" s="27"/>
      <c r="L30" s="112"/>
      <c r="M30" s="112"/>
      <c r="N30" s="27"/>
      <c r="O30" s="27"/>
      <c r="P30" s="27"/>
      <c r="Q30" s="28"/>
    </row>
    <row r="31" spans="1:17" s="24" customFormat="1" x14ac:dyDescent="0.25">
      <c r="A31" s="7">
        <f t="shared" si="1"/>
        <v>18</v>
      </c>
      <c r="B31" s="105" t="s">
        <v>360</v>
      </c>
      <c r="C31" s="23" t="s">
        <v>170</v>
      </c>
      <c r="D31" s="8" t="s">
        <v>186</v>
      </c>
      <c r="E31" s="8" t="s">
        <v>4</v>
      </c>
      <c r="F31" s="31"/>
      <c r="G31" s="27"/>
      <c r="H31" s="27"/>
      <c r="I31" s="27"/>
      <c r="J31" s="27"/>
      <c r="K31" s="27"/>
      <c r="L31" s="112"/>
      <c r="M31" s="112"/>
      <c r="N31" s="27"/>
      <c r="O31" s="27"/>
      <c r="P31" s="27"/>
      <c r="Q31" s="28"/>
    </row>
    <row r="32" spans="1:17" s="24" customFormat="1" x14ac:dyDescent="0.25">
      <c r="A32" s="7">
        <f t="shared" si="1"/>
        <v>19</v>
      </c>
      <c r="B32" s="105" t="s">
        <v>360</v>
      </c>
      <c r="C32" s="23" t="s">
        <v>170</v>
      </c>
      <c r="D32" s="8" t="s">
        <v>187</v>
      </c>
      <c r="E32" s="8" t="s">
        <v>4</v>
      </c>
      <c r="F32" s="31"/>
      <c r="G32" s="27"/>
      <c r="H32" s="27"/>
      <c r="I32" s="27"/>
      <c r="J32" s="27"/>
      <c r="K32" s="27"/>
      <c r="L32" s="112"/>
      <c r="M32" s="112"/>
      <c r="N32" s="27"/>
      <c r="O32" s="27"/>
      <c r="P32" s="27"/>
      <c r="Q32" s="28"/>
    </row>
    <row r="33" spans="1:17" s="24" customFormat="1" x14ac:dyDescent="0.25">
      <c r="A33" s="7">
        <f t="shared" si="1"/>
        <v>20</v>
      </c>
      <c r="B33" s="105" t="s">
        <v>360</v>
      </c>
      <c r="C33" s="23" t="s">
        <v>170</v>
      </c>
      <c r="D33" s="8" t="s">
        <v>188</v>
      </c>
      <c r="E33" s="8" t="s">
        <v>4</v>
      </c>
      <c r="F33" s="31"/>
      <c r="G33" s="27"/>
      <c r="H33" s="27"/>
      <c r="I33" s="27"/>
      <c r="J33" s="27"/>
      <c r="K33" s="27"/>
      <c r="L33" s="112"/>
      <c r="M33" s="112"/>
      <c r="N33" s="27"/>
      <c r="O33" s="27"/>
      <c r="P33" s="27"/>
      <c r="Q33" s="28"/>
    </row>
    <row r="34" spans="1:17" s="24" customFormat="1" x14ac:dyDescent="0.25">
      <c r="A34" s="7">
        <f t="shared" si="1"/>
        <v>21</v>
      </c>
      <c r="B34" s="105" t="s">
        <v>360</v>
      </c>
      <c r="C34" s="23" t="s">
        <v>170</v>
      </c>
      <c r="D34" s="8" t="s">
        <v>189</v>
      </c>
      <c r="E34" s="8" t="s">
        <v>4</v>
      </c>
      <c r="F34" s="31"/>
      <c r="G34" s="27"/>
      <c r="H34" s="27"/>
      <c r="I34" s="27"/>
      <c r="J34" s="27"/>
      <c r="K34" s="27"/>
      <c r="L34" s="112"/>
      <c r="M34" s="112"/>
      <c r="N34" s="27"/>
      <c r="O34" s="27"/>
      <c r="P34" s="27"/>
      <c r="Q34" s="28"/>
    </row>
    <row r="35" spans="1:17" s="24" customFormat="1" x14ac:dyDescent="0.25">
      <c r="A35" s="7">
        <f t="shared" si="1"/>
        <v>22</v>
      </c>
      <c r="B35" s="105" t="s">
        <v>360</v>
      </c>
      <c r="C35" s="23" t="s">
        <v>170</v>
      </c>
      <c r="D35" s="8" t="s">
        <v>190</v>
      </c>
      <c r="E35" s="8" t="s">
        <v>4</v>
      </c>
      <c r="F35" s="31"/>
      <c r="G35" s="27"/>
      <c r="H35" s="27"/>
      <c r="I35" s="27"/>
      <c r="J35" s="27"/>
      <c r="K35" s="27"/>
      <c r="L35" s="112"/>
      <c r="M35" s="112"/>
      <c r="N35" s="27"/>
      <c r="O35" s="27"/>
      <c r="P35" s="27"/>
      <c r="Q35" s="28"/>
    </row>
    <row r="36" spans="1:17" s="24" customFormat="1" x14ac:dyDescent="0.25">
      <c r="A36" s="7">
        <f t="shared" si="1"/>
        <v>23</v>
      </c>
      <c r="B36" s="105" t="s">
        <v>360</v>
      </c>
      <c r="C36" s="23" t="s">
        <v>170</v>
      </c>
      <c r="D36" s="8" t="s">
        <v>195</v>
      </c>
      <c r="E36" s="8" t="s">
        <v>4</v>
      </c>
      <c r="F36" s="31"/>
      <c r="G36" s="27"/>
      <c r="H36" s="27"/>
      <c r="I36" s="27"/>
      <c r="J36" s="27"/>
      <c r="K36" s="27"/>
      <c r="L36" s="112"/>
      <c r="M36" s="112"/>
      <c r="N36" s="27"/>
      <c r="O36" s="27"/>
      <c r="P36" s="27"/>
      <c r="Q36" s="28"/>
    </row>
    <row r="37" spans="1:17" s="24" customFormat="1" x14ac:dyDescent="0.25">
      <c r="A37" s="7">
        <f t="shared" si="1"/>
        <v>24</v>
      </c>
      <c r="B37" s="105" t="s">
        <v>360</v>
      </c>
      <c r="C37" s="23" t="s">
        <v>170</v>
      </c>
      <c r="D37" s="8" t="s">
        <v>196</v>
      </c>
      <c r="E37" s="8" t="s">
        <v>4</v>
      </c>
      <c r="F37" s="31"/>
      <c r="G37" s="27"/>
      <c r="H37" s="27"/>
      <c r="I37" s="27"/>
      <c r="J37" s="27"/>
      <c r="K37" s="27"/>
      <c r="L37" s="112"/>
      <c r="M37" s="112"/>
      <c r="N37" s="27"/>
      <c r="O37" s="27"/>
      <c r="P37" s="27"/>
      <c r="Q37" s="28"/>
    </row>
    <row r="38" spans="1:17" s="24" customFormat="1" x14ac:dyDescent="0.25">
      <c r="A38" s="7">
        <f t="shared" si="1"/>
        <v>25</v>
      </c>
      <c r="B38" s="105" t="s">
        <v>360</v>
      </c>
      <c r="C38" s="23" t="s">
        <v>170</v>
      </c>
      <c r="D38" s="8" t="s">
        <v>185</v>
      </c>
      <c r="E38" s="8" t="s">
        <v>4</v>
      </c>
      <c r="F38" s="31"/>
      <c r="G38" s="27"/>
      <c r="H38" s="27"/>
      <c r="I38" s="27"/>
      <c r="J38" s="27"/>
      <c r="K38" s="27"/>
      <c r="L38" s="112"/>
      <c r="M38" s="112"/>
      <c r="N38" s="27"/>
      <c r="O38" s="27"/>
      <c r="P38" s="27"/>
      <c r="Q38" s="28"/>
    </row>
    <row r="39" spans="1:17" s="24" customFormat="1" x14ac:dyDescent="0.25">
      <c r="A39" s="7">
        <f t="shared" si="1"/>
        <v>26</v>
      </c>
      <c r="B39" s="105" t="s">
        <v>360</v>
      </c>
      <c r="C39" s="23" t="s">
        <v>170</v>
      </c>
      <c r="D39" s="8" t="s">
        <v>194</v>
      </c>
      <c r="E39" s="8" t="s">
        <v>4</v>
      </c>
      <c r="F39" s="31"/>
      <c r="G39" s="27"/>
      <c r="H39" s="27"/>
      <c r="I39" s="27"/>
      <c r="J39" s="27"/>
      <c r="K39" s="27"/>
      <c r="L39" s="112"/>
      <c r="M39" s="112"/>
      <c r="N39" s="27"/>
      <c r="O39" s="27"/>
      <c r="P39" s="27"/>
      <c r="Q39" s="28"/>
    </row>
    <row r="40" spans="1:17" s="24" customFormat="1" x14ac:dyDescent="0.25">
      <c r="A40" s="7">
        <f t="shared" si="1"/>
        <v>27</v>
      </c>
      <c r="B40" s="105" t="s">
        <v>360</v>
      </c>
      <c r="C40" s="23" t="s">
        <v>170</v>
      </c>
      <c r="D40" s="8" t="s">
        <v>193</v>
      </c>
      <c r="E40" s="8" t="s">
        <v>4</v>
      </c>
      <c r="F40" s="31"/>
      <c r="G40" s="27"/>
      <c r="H40" s="27"/>
      <c r="I40" s="27"/>
      <c r="J40" s="27"/>
      <c r="K40" s="27"/>
      <c r="L40" s="112"/>
      <c r="M40" s="112"/>
      <c r="N40" s="27"/>
      <c r="O40" s="27"/>
      <c r="P40" s="27"/>
      <c r="Q40" s="28"/>
    </row>
    <row r="41" spans="1:17" s="24" customFormat="1" x14ac:dyDescent="0.25">
      <c r="A41" s="7">
        <f t="shared" ref="A41:A48" si="2">A40+1</f>
        <v>28</v>
      </c>
      <c r="B41" s="105" t="s">
        <v>360</v>
      </c>
      <c r="C41" s="23" t="s">
        <v>170</v>
      </c>
      <c r="D41" s="8" t="s">
        <v>197</v>
      </c>
      <c r="E41" s="8" t="s">
        <v>4</v>
      </c>
      <c r="F41" s="31"/>
      <c r="G41" s="27"/>
      <c r="H41" s="27"/>
      <c r="I41" s="27"/>
      <c r="J41" s="27"/>
      <c r="K41" s="27"/>
      <c r="L41" s="112"/>
      <c r="M41" s="112"/>
      <c r="N41" s="27"/>
      <c r="O41" s="27"/>
      <c r="P41" s="27"/>
      <c r="Q41" s="28"/>
    </row>
    <row r="42" spans="1:17" s="24" customFormat="1" x14ac:dyDescent="0.25">
      <c r="A42" s="7">
        <f t="shared" si="2"/>
        <v>29</v>
      </c>
      <c r="B42" s="105" t="s">
        <v>360</v>
      </c>
      <c r="C42" s="23" t="s">
        <v>170</v>
      </c>
      <c r="D42" s="8" t="s">
        <v>198</v>
      </c>
      <c r="E42" s="8" t="s">
        <v>4</v>
      </c>
      <c r="F42" s="31"/>
      <c r="G42" s="27"/>
      <c r="H42" s="27"/>
      <c r="I42" s="27"/>
      <c r="J42" s="27"/>
      <c r="K42" s="27"/>
      <c r="L42" s="112"/>
      <c r="M42" s="112"/>
      <c r="N42" s="27"/>
      <c r="O42" s="27"/>
      <c r="P42" s="27"/>
      <c r="Q42" s="28"/>
    </row>
    <row r="43" spans="1:17" s="24" customFormat="1" x14ac:dyDescent="0.25">
      <c r="A43" s="7">
        <f t="shared" si="2"/>
        <v>30</v>
      </c>
      <c r="B43" s="105" t="s">
        <v>360</v>
      </c>
      <c r="C43" s="23" t="s">
        <v>171</v>
      </c>
      <c r="D43" s="8" t="s">
        <v>199</v>
      </c>
      <c r="E43" s="8" t="s">
        <v>201</v>
      </c>
      <c r="F43" s="31"/>
      <c r="G43" s="27"/>
      <c r="H43" s="27"/>
      <c r="I43" s="27"/>
      <c r="J43" s="27"/>
      <c r="K43" s="27"/>
      <c r="L43" s="112"/>
      <c r="M43" s="112"/>
      <c r="N43" s="27"/>
      <c r="O43" s="27"/>
      <c r="P43" s="27"/>
      <c r="Q43" s="28"/>
    </row>
    <row r="44" spans="1:17" s="24" customFormat="1" x14ac:dyDescent="0.25">
      <c r="A44" s="7">
        <f t="shared" si="2"/>
        <v>31</v>
      </c>
      <c r="B44" s="105"/>
      <c r="C44" s="40" t="s">
        <v>172</v>
      </c>
      <c r="D44" s="8"/>
      <c r="E44" s="8"/>
      <c r="F44" s="31"/>
      <c r="G44" s="27"/>
      <c r="H44" s="27"/>
      <c r="I44" s="27"/>
      <c r="J44" s="27"/>
      <c r="K44" s="27"/>
      <c r="L44" s="112"/>
      <c r="M44" s="112"/>
      <c r="N44" s="27"/>
      <c r="O44" s="27"/>
      <c r="P44" s="27"/>
      <c r="Q44" s="28"/>
    </row>
    <row r="45" spans="1:17" s="24" customFormat="1" ht="25.5" x14ac:dyDescent="0.25">
      <c r="A45" s="7">
        <f t="shared" si="2"/>
        <v>32</v>
      </c>
      <c r="B45" s="105" t="s">
        <v>360</v>
      </c>
      <c r="C45" s="23" t="s">
        <v>173</v>
      </c>
      <c r="D45" s="8" t="s">
        <v>200</v>
      </c>
      <c r="E45" s="8" t="s">
        <v>16</v>
      </c>
      <c r="F45" s="31"/>
      <c r="G45" s="27"/>
      <c r="H45" s="27"/>
      <c r="I45" s="27"/>
      <c r="J45" s="27"/>
      <c r="K45" s="27"/>
      <c r="L45" s="112"/>
      <c r="M45" s="112"/>
      <c r="N45" s="27"/>
      <c r="O45" s="27"/>
      <c r="P45" s="27"/>
      <c r="Q45" s="28"/>
    </row>
    <row r="46" spans="1:17" s="24" customFormat="1" ht="25.5" x14ac:dyDescent="0.25">
      <c r="A46" s="7">
        <f t="shared" si="2"/>
        <v>33</v>
      </c>
      <c r="B46" s="105" t="s">
        <v>360</v>
      </c>
      <c r="C46" s="23" t="s">
        <v>174</v>
      </c>
      <c r="D46" s="8"/>
      <c r="E46" s="8" t="s">
        <v>16</v>
      </c>
      <c r="F46" s="31"/>
      <c r="G46" s="27"/>
      <c r="H46" s="27"/>
      <c r="I46" s="27"/>
      <c r="J46" s="27"/>
      <c r="K46" s="27"/>
      <c r="L46" s="112"/>
      <c r="M46" s="112"/>
      <c r="N46" s="27"/>
      <c r="O46" s="27"/>
      <c r="P46" s="27"/>
      <c r="Q46" s="28"/>
    </row>
    <row r="47" spans="1:17" s="24" customFormat="1" x14ac:dyDescent="0.25">
      <c r="A47" s="7">
        <f t="shared" si="2"/>
        <v>34</v>
      </c>
      <c r="B47" s="105" t="s">
        <v>360</v>
      </c>
      <c r="C47" s="23" t="s">
        <v>170</v>
      </c>
      <c r="D47" s="8" t="s">
        <v>186</v>
      </c>
      <c r="E47" s="8" t="s">
        <v>4</v>
      </c>
      <c r="F47" s="31"/>
      <c r="G47" s="27"/>
      <c r="H47" s="27"/>
      <c r="I47" s="27"/>
      <c r="J47" s="27"/>
      <c r="K47" s="27"/>
      <c r="L47" s="112"/>
      <c r="M47" s="112"/>
      <c r="N47" s="27"/>
      <c r="O47" s="27"/>
      <c r="P47" s="27"/>
      <c r="Q47" s="28"/>
    </row>
    <row r="48" spans="1:17" s="24" customFormat="1" x14ac:dyDescent="0.25">
      <c r="A48" s="7">
        <f t="shared" si="2"/>
        <v>35</v>
      </c>
      <c r="B48" s="105"/>
      <c r="C48" s="40" t="s">
        <v>175</v>
      </c>
      <c r="D48" s="8"/>
      <c r="E48" s="8"/>
      <c r="F48" s="31"/>
      <c r="G48" s="27"/>
      <c r="H48" s="27"/>
      <c r="I48" s="27"/>
      <c r="J48" s="27"/>
      <c r="K48" s="27"/>
      <c r="L48" s="112"/>
      <c r="M48" s="112"/>
      <c r="N48" s="27"/>
      <c r="O48" s="27"/>
      <c r="P48" s="27"/>
      <c r="Q48" s="28"/>
    </row>
    <row r="49" spans="1:19" s="24" customFormat="1" x14ac:dyDescent="0.25">
      <c r="A49" s="7">
        <f t="shared" ref="A49:A55" si="3">A48+1</f>
        <v>36</v>
      </c>
      <c r="B49" s="105" t="s">
        <v>360</v>
      </c>
      <c r="C49" s="23" t="s">
        <v>176</v>
      </c>
      <c r="D49" s="8"/>
      <c r="E49" s="8" t="s">
        <v>16</v>
      </c>
      <c r="F49" s="31"/>
      <c r="G49" s="27"/>
      <c r="H49" s="27"/>
      <c r="I49" s="27"/>
      <c r="J49" s="27"/>
      <c r="K49" s="27"/>
      <c r="L49" s="112"/>
      <c r="M49" s="112"/>
      <c r="N49" s="27"/>
      <c r="O49" s="27"/>
      <c r="P49" s="27"/>
      <c r="Q49" s="28"/>
    </row>
    <row r="50" spans="1:19" s="24" customFormat="1" x14ac:dyDescent="0.25">
      <c r="A50" s="7">
        <f t="shared" si="3"/>
        <v>37</v>
      </c>
      <c r="B50" s="105" t="s">
        <v>360</v>
      </c>
      <c r="C50" s="23" t="s">
        <v>177</v>
      </c>
      <c r="D50" s="8"/>
      <c r="E50" s="8" t="s">
        <v>16</v>
      </c>
      <c r="F50" s="31"/>
      <c r="G50" s="27"/>
      <c r="H50" s="27"/>
      <c r="I50" s="27"/>
      <c r="J50" s="27"/>
      <c r="K50" s="27"/>
      <c r="L50" s="112"/>
      <c r="M50" s="112"/>
      <c r="N50" s="27"/>
      <c r="O50" s="27"/>
      <c r="P50" s="27"/>
      <c r="Q50" s="28"/>
    </row>
    <row r="51" spans="1:19" s="24" customFormat="1" x14ac:dyDescent="0.25">
      <c r="A51" s="7">
        <f t="shared" si="3"/>
        <v>38</v>
      </c>
      <c r="B51" s="105" t="s">
        <v>360</v>
      </c>
      <c r="C51" s="23" t="s">
        <v>178</v>
      </c>
      <c r="D51" s="8"/>
      <c r="E51" s="8" t="s">
        <v>16</v>
      </c>
      <c r="F51" s="31"/>
      <c r="G51" s="27"/>
      <c r="H51" s="27"/>
      <c r="I51" s="27"/>
      <c r="J51" s="27"/>
      <c r="K51" s="27"/>
      <c r="L51" s="112"/>
      <c r="M51" s="112"/>
      <c r="N51" s="27"/>
      <c r="O51" s="27"/>
      <c r="P51" s="27"/>
      <c r="Q51" s="28"/>
    </row>
    <row r="52" spans="1:19" s="24" customFormat="1" x14ac:dyDescent="0.25">
      <c r="A52" s="7">
        <f t="shared" si="3"/>
        <v>39</v>
      </c>
      <c r="B52" s="105" t="s">
        <v>360</v>
      </c>
      <c r="C52" s="23" t="s">
        <v>179</v>
      </c>
      <c r="D52" s="8"/>
      <c r="E52" s="8" t="s">
        <v>16</v>
      </c>
      <c r="F52" s="31"/>
      <c r="G52" s="27"/>
      <c r="H52" s="27"/>
      <c r="I52" s="27"/>
      <c r="J52" s="27"/>
      <c r="K52" s="27"/>
      <c r="L52" s="112"/>
      <c r="M52" s="112"/>
      <c r="N52" s="27"/>
      <c r="O52" s="27"/>
      <c r="P52" s="27"/>
      <c r="Q52" s="28"/>
    </row>
    <row r="53" spans="1:19" s="24" customFormat="1" x14ac:dyDescent="0.25">
      <c r="A53" s="7">
        <f t="shared" si="3"/>
        <v>40</v>
      </c>
      <c r="B53" s="105" t="s">
        <v>360</v>
      </c>
      <c r="C53" s="23" t="s">
        <v>180</v>
      </c>
      <c r="D53" s="8"/>
      <c r="E53" s="8" t="s">
        <v>16</v>
      </c>
      <c r="F53" s="31"/>
      <c r="G53" s="27"/>
      <c r="H53" s="27"/>
      <c r="I53" s="27"/>
      <c r="J53" s="27"/>
      <c r="K53" s="27"/>
      <c r="L53" s="112"/>
      <c r="M53" s="112"/>
      <c r="N53" s="27"/>
      <c r="O53" s="27"/>
      <c r="P53" s="27"/>
      <c r="Q53" s="28"/>
    </row>
    <row r="54" spans="1:19" s="24" customFormat="1" x14ac:dyDescent="0.25">
      <c r="A54" s="7">
        <f t="shared" si="3"/>
        <v>41</v>
      </c>
      <c r="B54" s="105" t="s">
        <v>360</v>
      </c>
      <c r="C54" s="23" t="s">
        <v>181</v>
      </c>
      <c r="D54" s="8"/>
      <c r="E54" s="8" t="s">
        <v>16</v>
      </c>
      <c r="F54" s="31"/>
      <c r="G54" s="27"/>
      <c r="H54" s="27"/>
      <c r="I54" s="27"/>
      <c r="J54" s="27"/>
      <c r="K54" s="27"/>
      <c r="L54" s="112"/>
      <c r="M54" s="112"/>
      <c r="N54" s="27"/>
      <c r="O54" s="27"/>
      <c r="P54" s="27"/>
      <c r="Q54" s="28"/>
    </row>
    <row r="55" spans="1:19" x14ac:dyDescent="0.25">
      <c r="A55" s="7">
        <f t="shared" si="3"/>
        <v>42</v>
      </c>
      <c r="B55" s="105"/>
      <c r="C55" s="10" t="s">
        <v>347</v>
      </c>
      <c r="D55" s="42"/>
      <c r="E55" s="42" t="s">
        <v>302</v>
      </c>
      <c r="F55" s="31"/>
      <c r="G55" s="27"/>
      <c r="H55" s="27"/>
      <c r="I55" s="29"/>
      <c r="J55" s="29"/>
      <c r="K55" s="29"/>
      <c r="L55" s="112"/>
      <c r="M55" s="112"/>
      <c r="N55" s="27"/>
      <c r="O55" s="27"/>
      <c r="P55" s="27"/>
      <c r="Q55" s="28"/>
    </row>
    <row r="56" spans="1:19" s="16" customFormat="1" ht="14.25" x14ac:dyDescent="0.2">
      <c r="A56" s="12"/>
      <c r="B56" s="67"/>
      <c r="C56" s="67" t="s">
        <v>17</v>
      </c>
      <c r="D56" s="13"/>
      <c r="E56" s="13"/>
      <c r="F56" s="13"/>
      <c r="G56" s="13"/>
      <c r="H56" s="13"/>
      <c r="I56" s="13"/>
      <c r="J56" s="13"/>
      <c r="K56" s="13"/>
      <c r="L56" s="13"/>
      <c r="M56" s="14">
        <f>SUM(M14:M55)</f>
        <v>0</v>
      </c>
      <c r="N56" s="14">
        <f>SUM(N14:N55)</f>
        <v>0</v>
      </c>
      <c r="O56" s="14">
        <f>SUM(O14:O55)</f>
        <v>0</v>
      </c>
      <c r="P56" s="14">
        <f>SUM(P14:P55)</f>
        <v>0</v>
      </c>
      <c r="Q56" s="15">
        <f>SUM(Q14:Q55)</f>
        <v>0</v>
      </c>
    </row>
    <row r="57" spans="1:19" s="16" customFormat="1" ht="14.25" x14ac:dyDescent="0.2">
      <c r="A57" s="7"/>
      <c r="B57" s="30"/>
      <c r="C57" s="30" t="s">
        <v>338</v>
      </c>
      <c r="D57" s="8"/>
      <c r="E57" s="8" t="s">
        <v>302</v>
      </c>
      <c r="F57" s="31">
        <v>6</v>
      </c>
      <c r="G57" s="111"/>
      <c r="H57" s="111"/>
      <c r="I57" s="27"/>
      <c r="J57" s="27"/>
      <c r="K57" s="37"/>
      <c r="L57" s="113"/>
      <c r="M57" s="27"/>
      <c r="N57" s="27"/>
      <c r="O57" s="27">
        <f>ROUND(O56*F57/100,2)</f>
        <v>0</v>
      </c>
      <c r="P57" s="27"/>
      <c r="Q57" s="28">
        <f t="shared" ref="Q57" si="4">SUM(N57:P57)</f>
        <v>0</v>
      </c>
    </row>
    <row r="58" spans="1:19" s="16" customFormat="1" ht="14.25" x14ac:dyDescent="0.2">
      <c r="A58" s="12"/>
      <c r="B58" s="67"/>
      <c r="C58" s="67" t="s">
        <v>303</v>
      </c>
      <c r="D58" s="13"/>
      <c r="E58" s="13"/>
      <c r="F58" s="13"/>
      <c r="G58" s="13"/>
      <c r="H58" s="13"/>
      <c r="I58" s="13"/>
      <c r="J58" s="13"/>
      <c r="K58" s="13"/>
      <c r="L58" s="13"/>
      <c r="M58" s="14">
        <f>M56+M57</f>
        <v>0</v>
      </c>
      <c r="N58" s="14">
        <f>N56+N57</f>
        <v>0</v>
      </c>
      <c r="O58" s="14">
        <f t="shared" ref="O58" si="5">O56+O57</f>
        <v>0</v>
      </c>
      <c r="P58" s="14">
        <f t="shared" ref="P58" si="6">P56+P57</f>
        <v>0</v>
      </c>
      <c r="Q58" s="15">
        <f t="shared" ref="Q58" si="7">Q56+Q57</f>
        <v>0</v>
      </c>
      <c r="R58" s="38"/>
      <c r="S58" s="38"/>
    </row>
    <row r="60" spans="1:19" x14ac:dyDescent="0.25">
      <c r="O60" s="132" t="s">
        <v>371</v>
      </c>
      <c r="P60" s="132"/>
      <c r="Q60" s="133">
        <f>Q58</f>
        <v>0</v>
      </c>
    </row>
    <row r="63" spans="1:19" ht="15.75" customHeight="1" x14ac:dyDescent="0.25"/>
    <row r="64" spans="1:19" s="17" customFormat="1" x14ac:dyDescent="0.25">
      <c r="A64" s="17" t="str">
        <f>'0'!A42</f>
        <v>Sastādīja:                                                        _____________   2016.g.___.____________</v>
      </c>
      <c r="B64" s="1"/>
      <c r="J64" s="17" t="str">
        <f>'0'!I42</f>
        <v>Pārbaudīja:                                                     _____________   2016.g.___.____________</v>
      </c>
    </row>
    <row r="66" spans="1:10" s="18" customFormat="1" x14ac:dyDescent="0.25">
      <c r="A66" s="18" t="str">
        <f>'0'!A44</f>
        <v>Sertifikāta Nr.:</v>
      </c>
      <c r="B66" s="1"/>
      <c r="J66" s="18" t="str">
        <f>'0'!I44</f>
        <v>Sertifikāta Nr.:</v>
      </c>
    </row>
  </sheetData>
  <mergeCells count="10">
    <mergeCell ref="A6:Q6"/>
    <mergeCell ref="A7:Q7"/>
    <mergeCell ref="A10:A11"/>
    <mergeCell ref="C10:C11"/>
    <mergeCell ref="E10:E11"/>
    <mergeCell ref="F10:F11"/>
    <mergeCell ref="D10:D11"/>
    <mergeCell ref="B10:B11"/>
    <mergeCell ref="G10:L10"/>
    <mergeCell ref="M10:Q10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PBK</vt:lpstr>
      <vt:lpstr>Koptame</vt:lpstr>
      <vt:lpstr>Kopsavilkuma aprekini</vt:lpstr>
      <vt:lpstr>0</vt:lpstr>
      <vt:lpstr>1</vt:lpstr>
      <vt:lpstr>2</vt:lpstr>
      <vt:lpstr>3</vt:lpstr>
      <vt:lpstr>4</vt:lpstr>
      <vt:lpstr>5</vt:lpstr>
      <vt:lpstr>6</vt:lpstr>
      <vt:lpstr>7</vt:lpstr>
      <vt:lpstr>'Kopsavilkuma aprekini'!Print_Area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2016-05-25T12:59:03Z</dcterms:modified>
</cp:coreProperties>
</file>